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pivotTables/pivotTable18.xml" ContentType="application/vnd.openxmlformats-officedocument.spreadsheetml.pivotTab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mi-pss-education-statistics-digests\SY2019-20\"/>
    </mc:Choice>
  </mc:AlternateContent>
  <bookViews>
    <workbookView xWindow="0" yWindow="0" windowWidth="25200" windowHeight="11850" tabRatio="783" activeTab="1"/>
  </bookViews>
  <sheets>
    <sheet name="Warehouse CohortNation" sheetId="1" r:id="rId1"/>
    <sheet name="Flows" sheetId="15" r:id="rId2"/>
    <sheet name="Percent Repeaters Warehouse" sheetId="10" r:id="rId3"/>
    <sheet name="Percent Repeaters National" sheetId="11" r:id="rId4"/>
    <sheet name="Graduation Warehouse" sheetId="16" r:id="rId5"/>
    <sheet name="Graduation National" sheetId="18" r:id="rId6"/>
    <sheet name="Dropout Warehouse" sheetId="19" r:id="rId7"/>
  </sheets>
  <definedNames>
    <definedName name="_xlnm._FilterDatabase" localSheetId="0" hidden="1">'Warehouse CohortNation'!$O$4:$X$4</definedName>
    <definedName name="ExternalData_1" localSheetId="2" hidden="1">'Percent Repeaters Warehouse'!$A$1:$K$40</definedName>
    <definedName name="LinkedRange1" localSheetId="1">Flows!$AR$3</definedName>
    <definedName name="LinkedRange1" localSheetId="5">'Graduation National'!$A$3</definedName>
    <definedName name="LinkedRange1" localSheetId="3">'Percent Repeaters National'!$H$4</definedName>
    <definedName name="LinkedRange1" localSheetId="0">'Warehouse CohortNation'!$BV$1</definedName>
    <definedName name="LinkedRange2" localSheetId="1">Flows!$H$3</definedName>
    <definedName name="LinkedRange2" localSheetId="3">'Percent Repeaters National'!$Z$4</definedName>
    <definedName name="LinkedRange3" localSheetId="1">Flows!$BK$3</definedName>
    <definedName name="LinkedRange4" localSheetId="1">Flows!$CE$2</definedName>
    <definedName name="LinkedRange5" localSheetId="1">Flows!$EX$2</definedName>
    <definedName name="pivNationCohort">'Warehouse CohortNation'!$A$4</definedName>
    <definedName name="PivotTable1_TableRange1" localSheetId="5">_xll.DPT.PivotMiner.PVTableRange1('Graduation National'!LinkedRange1)</definedName>
    <definedName name="PivotTable11_TableRange1" localSheetId="1">_xll.DPT.PivotMiner.PVTableRange1(Flows!LinkedRange4)</definedName>
    <definedName name="PivotTable12_TableRange1" localSheetId="1">_xll.DPT.PivotMiner.PVTableRange1(Flows!LinkedRange5)</definedName>
    <definedName name="PivotTable3_TableRange1" localSheetId="1">_xll.DPT.PivotMiner.PVTableRange1(Flows!LinkedRange2)</definedName>
    <definedName name="PivotTable3_TableRange1" localSheetId="3">_xll.DPT.PivotMiner.PVTableRange1('Percent Repeaters National'!LinkedRange1)</definedName>
    <definedName name="PivotTable4_TableRange1" localSheetId="3">_xll.DPT.PivotMiner.PVTableRange1('Percent Repeaters National'!LinkedRange2)</definedName>
    <definedName name="PivotTable4_TableRange1" localSheetId="0">_xll.DPT.PivotMiner.PVTableRange1('Warehouse CohortNation'!LinkedRange1)</definedName>
    <definedName name="PivotTable8_TableRange1" localSheetId="1">_xll.DPT.PivotMiner.PVTableRange1(Flows!LinkedRange1)</definedName>
    <definedName name="PivotTable9_TableRange1" localSheetId="1">_xll.DPT.PivotMiner.PVTableRange1(Flows!LinkedRange3)</definedName>
  </definedNames>
  <calcPr calcId="162913"/>
  <pivotCaches>
    <pivotCache cacheId="13" r:id="rId8"/>
    <pivotCache cacheId="14" r:id="rId9"/>
    <pivotCache cacheId="96" r:id="rId10"/>
    <pivotCache cacheId="16" r:id="rId11"/>
    <pivotCache cacheId="93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J108" i="1" l="1"/>
  <c r="BI108" i="1"/>
  <c r="BJ107" i="1"/>
  <c r="BI107" i="1"/>
  <c r="BJ106" i="1"/>
  <c r="BI106" i="1"/>
  <c r="BJ105" i="1"/>
  <c r="BI105" i="1"/>
  <c r="BJ104" i="1"/>
  <c r="BI104" i="1"/>
  <c r="BJ103" i="1"/>
  <c r="BI103" i="1"/>
  <c r="BJ102" i="1"/>
  <c r="BI102" i="1"/>
  <c r="BJ101" i="1"/>
  <c r="BI101" i="1"/>
  <c r="BJ100" i="1"/>
  <c r="BI100" i="1"/>
  <c r="BJ99" i="1"/>
  <c r="BI99" i="1"/>
  <c r="BJ98" i="1"/>
  <c r="BI98" i="1"/>
  <c r="BJ97" i="1"/>
  <c r="BI97" i="1"/>
  <c r="BJ96" i="1"/>
  <c r="BI96" i="1"/>
  <c r="BJ95" i="1"/>
  <c r="BI95" i="1"/>
  <c r="BJ94" i="1"/>
  <c r="BI94" i="1"/>
  <c r="BJ93" i="1"/>
  <c r="BI93" i="1"/>
  <c r="BJ92" i="1"/>
  <c r="BI92" i="1"/>
  <c r="BJ91" i="1"/>
  <c r="BI91" i="1"/>
  <c r="BJ90" i="1"/>
  <c r="BI90" i="1"/>
  <c r="BJ89" i="1"/>
  <c r="BI89" i="1"/>
  <c r="BJ88" i="1"/>
  <c r="BI88" i="1"/>
  <c r="BJ87" i="1"/>
  <c r="BI87" i="1"/>
  <c r="BJ86" i="1"/>
  <c r="BI86" i="1"/>
  <c r="BJ85" i="1"/>
  <c r="BI85" i="1"/>
  <c r="BJ84" i="1"/>
  <c r="BI84" i="1"/>
  <c r="BJ83" i="1"/>
  <c r="BI83" i="1"/>
  <c r="BJ82" i="1"/>
  <c r="BI82" i="1"/>
  <c r="BJ81" i="1"/>
  <c r="BI81" i="1"/>
  <c r="BJ80" i="1"/>
  <c r="BI80" i="1"/>
  <c r="BJ79" i="1"/>
  <c r="BI79" i="1"/>
  <c r="BJ78" i="1"/>
  <c r="BI78" i="1"/>
  <c r="BJ77" i="1"/>
  <c r="BI77" i="1"/>
  <c r="BJ76" i="1"/>
  <c r="BI76" i="1"/>
  <c r="BJ75" i="1"/>
  <c r="BI75" i="1"/>
  <c r="BJ74" i="1"/>
  <c r="BI74" i="1"/>
  <c r="BJ73" i="1"/>
  <c r="BI73" i="1"/>
  <c r="BJ72" i="1"/>
  <c r="BI72" i="1"/>
  <c r="BJ71" i="1"/>
  <c r="BI71" i="1"/>
  <c r="BJ70" i="1"/>
  <c r="BI70" i="1"/>
  <c r="BJ69" i="1"/>
  <c r="BI69" i="1"/>
  <c r="BJ68" i="1"/>
  <c r="BI68" i="1"/>
  <c r="BJ67" i="1"/>
  <c r="BI67" i="1"/>
  <c r="BJ66" i="1"/>
  <c r="BI66" i="1"/>
  <c r="BJ65" i="1"/>
  <c r="BI65" i="1"/>
  <c r="BJ64" i="1"/>
  <c r="BI64" i="1"/>
  <c r="BJ63" i="1"/>
  <c r="BI63" i="1"/>
  <c r="BJ62" i="1"/>
  <c r="BI62" i="1"/>
  <c r="BJ61" i="1"/>
  <c r="BI61" i="1"/>
  <c r="BJ60" i="1"/>
  <c r="BI60" i="1"/>
  <c r="BJ59" i="1"/>
  <c r="BI59" i="1"/>
  <c r="BJ58" i="1"/>
  <c r="BI58" i="1"/>
  <c r="BJ57" i="1"/>
  <c r="BI57" i="1"/>
  <c r="BJ56" i="1"/>
  <c r="BI56" i="1"/>
  <c r="BJ55" i="1"/>
  <c r="BI55" i="1"/>
  <c r="BJ54" i="1"/>
  <c r="BI54" i="1"/>
  <c r="BJ53" i="1"/>
  <c r="BI53" i="1"/>
  <c r="BJ52" i="1"/>
  <c r="BI52" i="1"/>
  <c r="BJ51" i="1"/>
  <c r="BI51" i="1"/>
  <c r="BJ50" i="1"/>
  <c r="BI50" i="1"/>
  <c r="BJ49" i="1"/>
  <c r="BI49" i="1"/>
  <c r="BJ48" i="1"/>
  <c r="BI48" i="1"/>
  <c r="BJ47" i="1"/>
  <c r="BI47" i="1"/>
  <c r="BJ46" i="1"/>
  <c r="BI46" i="1"/>
  <c r="BJ45" i="1"/>
  <c r="BI45" i="1"/>
  <c r="BJ44" i="1"/>
  <c r="BI44" i="1"/>
  <c r="BJ43" i="1"/>
  <c r="BI43" i="1"/>
  <c r="BJ42" i="1"/>
  <c r="BI42" i="1"/>
  <c r="BJ41" i="1"/>
  <c r="BI41" i="1"/>
  <c r="BJ40" i="1"/>
  <c r="BI40" i="1"/>
  <c r="BJ39" i="1"/>
  <c r="BI39" i="1"/>
  <c r="BJ38" i="1"/>
  <c r="BI38" i="1"/>
  <c r="BJ37" i="1"/>
  <c r="BI37" i="1"/>
  <c r="BJ36" i="1"/>
  <c r="BI36" i="1"/>
  <c r="BJ35" i="1"/>
  <c r="BI35" i="1"/>
  <c r="BJ34" i="1"/>
  <c r="BI34" i="1"/>
  <c r="BJ33" i="1"/>
  <c r="BI33" i="1"/>
  <c r="BJ32" i="1"/>
  <c r="BI32" i="1"/>
  <c r="BJ31" i="1"/>
  <c r="BI31" i="1"/>
  <c r="BJ30" i="1"/>
  <c r="BI30" i="1"/>
  <c r="BJ29" i="1"/>
  <c r="BI29" i="1"/>
  <c r="BJ28" i="1"/>
  <c r="BI28" i="1"/>
  <c r="BJ27" i="1"/>
  <c r="BI27" i="1"/>
  <c r="BJ26" i="1"/>
  <c r="BI26" i="1"/>
  <c r="BJ25" i="1"/>
  <c r="BI25" i="1"/>
  <c r="BJ24" i="1"/>
  <c r="BI24" i="1"/>
  <c r="BJ23" i="1"/>
  <c r="BI23" i="1"/>
  <c r="BJ22" i="1"/>
  <c r="BI22" i="1"/>
  <c r="BJ21" i="1"/>
  <c r="BI21" i="1"/>
  <c r="BJ20" i="1"/>
  <c r="BI20" i="1"/>
  <c r="BJ19" i="1"/>
  <c r="BI19" i="1"/>
  <c r="BJ18" i="1"/>
  <c r="BI18" i="1"/>
  <c r="BJ17" i="1"/>
  <c r="BI17" i="1"/>
  <c r="BJ16" i="1"/>
  <c r="BI16" i="1"/>
  <c r="BJ15" i="1"/>
  <c r="BI15" i="1"/>
  <c r="BJ14" i="1"/>
  <c r="BI14" i="1"/>
  <c r="BJ13" i="1"/>
  <c r="BI13" i="1"/>
  <c r="BJ12" i="1"/>
  <c r="BI12" i="1"/>
  <c r="BJ11" i="1"/>
  <c r="BI11" i="1"/>
  <c r="BJ10" i="1"/>
  <c r="BI10" i="1"/>
  <c r="BJ9" i="1"/>
  <c r="BI9" i="1"/>
  <c r="BJ8" i="1"/>
  <c r="BI8" i="1"/>
  <c r="BJ7" i="1"/>
  <c r="BI7" i="1"/>
  <c r="BJ6" i="1"/>
  <c r="BI6" i="1"/>
  <c r="BJ5" i="1"/>
  <c r="BI5" i="1"/>
  <c r="BQ97" i="1"/>
  <c r="BQ53" i="1"/>
  <c r="BN70" i="1"/>
  <c r="BN46" i="1"/>
  <c r="BQ28" i="1"/>
  <c r="BQ7" i="1"/>
  <c r="BP63" i="1"/>
  <c r="BP41" i="1"/>
  <c r="BO108" i="1"/>
  <c r="BO16" i="1"/>
  <c r="BN63" i="1"/>
  <c r="BN41" i="1"/>
  <c r="BP10" i="1"/>
  <c r="BO27" i="1"/>
  <c r="BO76" i="1"/>
  <c r="BO91" i="1"/>
  <c r="BQ80" i="1"/>
  <c r="BN47" i="1"/>
  <c r="BN80" i="1"/>
  <c r="BN98" i="1"/>
  <c r="BO10" i="1"/>
  <c r="BP38" i="1"/>
  <c r="BO49" i="1"/>
  <c r="BN91" i="1"/>
  <c r="BN55" i="1"/>
  <c r="BP45" i="1"/>
  <c r="BN58" i="1"/>
  <c r="BO60" i="1"/>
  <c r="BN107" i="1"/>
  <c r="BO95" i="1"/>
  <c r="BN44" i="1"/>
  <c r="BN68" i="1"/>
  <c r="BP39" i="1"/>
  <c r="BQ108" i="1"/>
  <c r="BN61" i="1"/>
  <c r="BN39" i="1"/>
  <c r="BO106" i="1"/>
  <c r="BP58" i="1"/>
  <c r="BQ36" i="1"/>
  <c r="BN99" i="1"/>
  <c r="BQ5" i="1"/>
  <c r="BP20" i="1"/>
  <c r="BQ71" i="1"/>
  <c r="BP47" i="1"/>
  <c r="BO35" i="1"/>
  <c r="BN20" i="1"/>
  <c r="BO78" i="1"/>
  <c r="BQ42" i="1"/>
  <c r="BN78" i="1"/>
  <c r="BQ51" i="1"/>
  <c r="BQ75" i="1"/>
  <c r="BQ84" i="1"/>
  <c r="BP91" i="1"/>
  <c r="BP93" i="1"/>
  <c r="BP5" i="1"/>
  <c r="BP99" i="1"/>
  <c r="BO34" i="1"/>
  <c r="BQ103" i="1"/>
  <c r="BP11" i="1"/>
  <c r="BO71" i="1"/>
  <c r="BQ73" i="1"/>
  <c r="BO82" i="1"/>
  <c r="BQ79" i="1"/>
  <c r="BO79" i="1"/>
  <c r="BN23" i="1"/>
  <c r="BO26" i="1"/>
  <c r="BO6" i="1"/>
  <c r="BP102" i="1"/>
  <c r="BO93" i="1"/>
  <c r="BP19" i="1"/>
  <c r="BP61" i="1"/>
  <c r="BN37" i="1"/>
  <c r="BQ106" i="1"/>
  <c r="BQ34" i="1"/>
  <c r="BP35" i="1"/>
  <c r="BQ96" i="1"/>
  <c r="BO69" i="1"/>
  <c r="BP13" i="1"/>
  <c r="BP40" i="1"/>
  <c r="BO73" i="1"/>
  <c r="BN89" i="1"/>
  <c r="BP12" i="1"/>
  <c r="BN12" i="1"/>
  <c r="BN72" i="1"/>
  <c r="BP31" i="1"/>
  <c r="BN31" i="1"/>
  <c r="BP8" i="1"/>
  <c r="BP86" i="1"/>
  <c r="BQ10" i="1"/>
  <c r="BN59" i="1"/>
  <c r="BP32" i="1"/>
  <c r="BO104" i="1"/>
  <c r="BN32" i="1"/>
  <c r="BP90" i="1"/>
  <c r="BN15" i="1"/>
  <c r="BQ27" i="1"/>
  <c r="BQ94" i="1"/>
  <c r="BO101" i="1"/>
  <c r="BN9" i="1"/>
  <c r="BO67" i="1"/>
  <c r="BN36" i="1"/>
  <c r="BO103" i="1"/>
  <c r="BN11" i="1"/>
  <c r="BP62" i="1"/>
  <c r="BN38" i="1"/>
  <c r="BN71" i="1"/>
  <c r="BP44" i="1"/>
  <c r="BQ66" i="1"/>
  <c r="BO80" i="1"/>
  <c r="BN49" i="1"/>
  <c r="BN82" i="1"/>
  <c r="BQ86" i="1"/>
  <c r="BQ18" i="1"/>
  <c r="BP77" i="1"/>
  <c r="BO55" i="1"/>
  <c r="BN30" i="1"/>
  <c r="BO97" i="1"/>
  <c r="BN51" i="1"/>
  <c r="BQ25" i="1"/>
  <c r="BN88" i="1"/>
  <c r="BQ102" i="1"/>
  <c r="BP92" i="1"/>
  <c r="BP96" i="1"/>
  <c r="BQ93" i="1"/>
  <c r="BO31" i="1"/>
  <c r="BN60" i="1"/>
  <c r="BQ64" i="1"/>
  <c r="BO64" i="1"/>
  <c r="BO44" i="1"/>
  <c r="BN84" i="1"/>
  <c r="BO51" i="1"/>
  <c r="BO92" i="1"/>
  <c r="BN62" i="1"/>
  <c r="BO53" i="1"/>
  <c r="BN66" i="1"/>
  <c r="BN102" i="1"/>
  <c r="BQ81" i="1"/>
  <c r="BQ99" i="1"/>
  <c r="BO14" i="1"/>
  <c r="BO50" i="1"/>
  <c r="BQ31" i="1"/>
  <c r="BP76" i="1"/>
  <c r="BP103" i="1"/>
  <c r="BP78" i="1"/>
  <c r="BO33" i="1"/>
  <c r="BP68" i="1"/>
  <c r="BO43" i="1"/>
  <c r="BP71" i="1"/>
  <c r="BO25" i="1"/>
  <c r="BP60" i="1"/>
  <c r="BN96" i="1"/>
  <c r="BP6" i="1"/>
  <c r="BQ17" i="1"/>
  <c r="BP42" i="1"/>
  <c r="BP73" i="1"/>
  <c r="BN57" i="1"/>
  <c r="BP57" i="1"/>
  <c r="BN40" i="1"/>
  <c r="BQ95" i="1"/>
  <c r="BO11" i="1"/>
  <c r="BO24" i="1"/>
  <c r="BN75" i="1"/>
  <c r="BN53" i="1"/>
  <c r="BQ55" i="1"/>
  <c r="BN28" i="1"/>
  <c r="BP88" i="1"/>
  <c r="BP108" i="1"/>
  <c r="BO23" i="1"/>
  <c r="BO83" i="1"/>
  <c r="BN108" i="1"/>
  <c r="BN18" i="1"/>
  <c r="BN90" i="1"/>
  <c r="BP94" i="1"/>
  <c r="BO84" i="1"/>
  <c r="BO29" i="1"/>
  <c r="BN94" i="1"/>
  <c r="BP49" i="1"/>
  <c r="BQ57" i="1"/>
  <c r="BO13" i="1"/>
  <c r="BO62" i="1"/>
  <c r="BO40" i="1"/>
  <c r="BP64" i="1"/>
  <c r="BO42" i="1"/>
  <c r="BQ77" i="1"/>
  <c r="BP55" i="1"/>
  <c r="BN17" i="1"/>
  <c r="BQ48" i="1"/>
  <c r="BQ23" i="1"/>
  <c r="BP106" i="1"/>
  <c r="BP18" i="1"/>
  <c r="BN16" i="1"/>
  <c r="BO45" i="1"/>
  <c r="BP75" i="1"/>
  <c r="BN27" i="1"/>
  <c r="BQ33" i="1"/>
  <c r="BO70" i="1"/>
  <c r="BQ30" i="1"/>
  <c r="BN86" i="1"/>
  <c r="BO81" i="1"/>
  <c r="BN106" i="1"/>
  <c r="BQ85" i="1"/>
  <c r="BP87" i="1"/>
  <c r="BP33" i="1"/>
  <c r="BO75" i="1"/>
  <c r="BQ39" i="1"/>
  <c r="BQ14" i="1"/>
  <c r="BQ74" i="1"/>
  <c r="BO99" i="1"/>
  <c r="BO74" i="1"/>
  <c r="BP54" i="1"/>
  <c r="BO20" i="1"/>
  <c r="BO22" i="1"/>
  <c r="BN22" i="1"/>
  <c r="BP37" i="1"/>
  <c r="BO90" i="1"/>
  <c r="BQ47" i="1"/>
  <c r="BP105" i="1"/>
  <c r="BP15" i="1"/>
  <c r="BP26" i="1"/>
  <c r="BO68" i="1"/>
  <c r="BO46" i="1"/>
  <c r="BP104" i="1"/>
  <c r="BO21" i="1"/>
  <c r="BQ83" i="1"/>
  <c r="BN104" i="1"/>
  <c r="BP16" i="1"/>
  <c r="BN79" i="1"/>
  <c r="BQ52" i="1"/>
  <c r="BQ101" i="1"/>
  <c r="BP9" i="1"/>
  <c r="BQ76" i="1"/>
  <c r="BP36" i="1"/>
  <c r="BP85" i="1"/>
  <c r="BP56" i="1"/>
  <c r="BQ68" i="1"/>
  <c r="BQ22" i="1"/>
  <c r="BN85" i="1"/>
  <c r="BQ24" i="1"/>
  <c r="BP24" i="1"/>
  <c r="BO57" i="1"/>
  <c r="BQ35" i="1"/>
  <c r="BP70" i="1"/>
  <c r="BP46" i="1"/>
  <c r="BQ70" i="1"/>
  <c r="BN7" i="1"/>
  <c r="BN56" i="1"/>
  <c r="BN64" i="1"/>
  <c r="BQ54" i="1"/>
  <c r="BQ49" i="1"/>
  <c r="BP59" i="1"/>
  <c r="BQ61" i="1"/>
  <c r="BO37" i="1"/>
  <c r="BP97" i="1"/>
  <c r="BO12" i="1"/>
  <c r="BP79" i="1"/>
  <c r="BQ50" i="1"/>
  <c r="BN97" i="1"/>
  <c r="BP7" i="1"/>
  <c r="BO72" i="1"/>
  <c r="BQ45" i="1"/>
  <c r="BQ92" i="1"/>
  <c r="BQ56" i="1"/>
  <c r="BQ69" i="1"/>
  <c r="BQ29" i="1"/>
  <c r="BN74" i="1"/>
  <c r="BN52" i="1"/>
  <c r="BN101" i="1"/>
  <c r="BQ13" i="1"/>
  <c r="BN76" i="1"/>
  <c r="BN54" i="1"/>
  <c r="BQ107" i="1"/>
  <c r="BP53" i="1"/>
  <c r="BP17" i="1"/>
  <c r="BN73" i="1"/>
  <c r="BQ26" i="1"/>
  <c r="BN42" i="1"/>
  <c r="BO66" i="1"/>
  <c r="BN35" i="1"/>
  <c r="BN8" i="1"/>
  <c r="BO59" i="1"/>
  <c r="BQ32" i="1"/>
  <c r="BN95" i="1"/>
  <c r="BN5" i="1"/>
  <c r="BN77" i="1"/>
  <c r="BO48" i="1"/>
  <c r="BQ90" i="1"/>
  <c r="BQ65" i="1"/>
  <c r="BQ67" i="1"/>
  <c r="BN25" i="1"/>
  <c r="BO96" i="1"/>
  <c r="BP107" i="1"/>
  <c r="BP30" i="1"/>
  <c r="BO85" i="1"/>
  <c r="BN87" i="1"/>
  <c r="BN19" i="1"/>
  <c r="BN14" i="1"/>
  <c r="BP69" i="1"/>
  <c r="BQ104" i="1"/>
  <c r="BN48" i="1"/>
  <c r="BO30" i="1"/>
  <c r="BN93" i="1"/>
  <c r="BQ43" i="1"/>
  <c r="BQ72" i="1"/>
  <c r="BQ41" i="1"/>
  <c r="BO88" i="1"/>
  <c r="BQ9" i="1"/>
  <c r="BO63" i="1"/>
  <c r="BO41" i="1"/>
  <c r="BN83" i="1"/>
  <c r="BO52" i="1"/>
  <c r="BO65" i="1"/>
  <c r="BQ20" i="1"/>
  <c r="BP67" i="1"/>
  <c r="BN45" i="1"/>
  <c r="BO94" i="1"/>
  <c r="BQ6" i="1"/>
  <c r="BN69" i="1"/>
  <c r="BO47" i="1"/>
  <c r="BN103" i="1"/>
  <c r="BO105" i="1"/>
  <c r="BN13" i="1"/>
  <c r="BO107" i="1"/>
  <c r="BQ19" i="1"/>
  <c r="BO8" i="1"/>
  <c r="BP28" i="1"/>
  <c r="BO28" i="1"/>
  <c r="BP23" i="1"/>
  <c r="BQ63" i="1"/>
  <c r="BP83" i="1"/>
  <c r="BQ58" i="1"/>
  <c r="BP34" i="1"/>
  <c r="BP52" i="1"/>
  <c r="BO58" i="1"/>
  <c r="BQ11" i="1"/>
  <c r="BQ38" i="1"/>
  <c r="BN67" i="1"/>
  <c r="BQ98" i="1"/>
  <c r="BP98" i="1"/>
  <c r="BQ8" i="1"/>
  <c r="BO17" i="1"/>
  <c r="BQ88" i="1"/>
  <c r="BO39" i="1"/>
  <c r="BO7" i="1"/>
  <c r="BN81" i="1"/>
  <c r="BN34" i="1"/>
  <c r="BN65" i="1"/>
  <c r="BN92" i="1"/>
  <c r="BQ44" i="1"/>
  <c r="BQ40" i="1"/>
  <c r="BN105" i="1"/>
  <c r="BO100" i="1"/>
  <c r="BN26" i="1"/>
  <c r="BN10" i="1"/>
  <c r="BN21" i="1"/>
  <c r="BO9" i="1"/>
  <c r="BO87" i="1"/>
  <c r="BP21" i="1"/>
  <c r="BO86" i="1"/>
  <c r="BQ16" i="1"/>
  <c r="BO61" i="1"/>
  <c r="BO32" i="1"/>
  <c r="BP81" i="1"/>
  <c r="BP50" i="1"/>
  <c r="BQ59" i="1"/>
  <c r="BP25" i="1"/>
  <c r="BP74" i="1"/>
  <c r="BN50" i="1"/>
  <c r="BP27" i="1"/>
  <c r="BQ46" i="1"/>
  <c r="BQ60" i="1"/>
  <c r="BO36" i="1"/>
  <c r="BQ87" i="1"/>
  <c r="BQ15" i="1"/>
  <c r="BQ62" i="1"/>
  <c r="BO38" i="1"/>
  <c r="BQ89" i="1"/>
  <c r="BP89" i="1"/>
  <c r="BN6" i="1"/>
  <c r="BQ100" i="1"/>
  <c r="BO15" i="1"/>
  <c r="BP66" i="1"/>
  <c r="BQ21" i="1"/>
  <c r="BO98" i="1"/>
  <c r="BO102" i="1"/>
  <c r="BO5" i="1"/>
  <c r="BO77" i="1"/>
  <c r="BP48" i="1"/>
  <c r="BN33" i="1"/>
  <c r="BP14" i="1"/>
  <c r="BP72" i="1"/>
  <c r="BP43" i="1"/>
  <c r="BO18" i="1"/>
  <c r="BP65" i="1"/>
  <c r="BN43" i="1"/>
  <c r="BQ37" i="1"/>
  <c r="BO19" i="1"/>
  <c r="BP29" i="1"/>
  <c r="BQ78" i="1"/>
  <c r="BO56" i="1"/>
  <c r="BN24" i="1"/>
  <c r="BN29" i="1"/>
  <c r="BQ82" i="1"/>
  <c r="BP82" i="1"/>
  <c r="BP84" i="1"/>
  <c r="BQ91" i="1"/>
  <c r="BP100" i="1"/>
  <c r="BN100" i="1"/>
  <c r="BQ12" i="1"/>
  <c r="BP101" i="1"/>
  <c r="BO54" i="1"/>
  <c r="BP22" i="1"/>
  <c r="BP80" i="1"/>
  <c r="BO89" i="1"/>
  <c r="BP95" i="1"/>
  <c r="BQ105" i="1"/>
  <c r="BP51" i="1"/>
  <c r="BS67" i="1" l="1"/>
  <c r="BS68" i="1" s="1"/>
  <c r="BS69" i="1" s="1"/>
  <c r="BR85" i="1"/>
  <c r="BR86" i="1" s="1"/>
  <c r="BR87" i="1" s="1"/>
  <c r="BR88" i="1" s="1"/>
  <c r="BR89" i="1" s="1"/>
  <c r="BR90" i="1" s="1"/>
  <c r="BR91" i="1" s="1"/>
  <c r="BR92" i="1" s="1"/>
  <c r="BR93" i="1" s="1"/>
  <c r="BR94" i="1" s="1"/>
  <c r="BR95" i="1" s="1"/>
  <c r="BS54" i="1"/>
  <c r="BS55" i="1" s="1"/>
  <c r="BS56" i="1" s="1"/>
  <c r="BS41" i="1"/>
  <c r="BS42" i="1" s="1"/>
  <c r="BS43" i="1" s="1"/>
  <c r="BS106" i="1"/>
  <c r="BS107" i="1" s="1"/>
  <c r="BS108" i="1" s="1"/>
  <c r="BR7" i="1"/>
  <c r="BR8" i="1" s="1"/>
  <c r="BR9" i="1" s="1"/>
  <c r="BR10" i="1" s="1"/>
  <c r="BR11" i="1" s="1"/>
  <c r="BR12" i="1" s="1"/>
  <c r="BR13" i="1" s="1"/>
  <c r="BR14" i="1" s="1"/>
  <c r="BR15" i="1" s="1"/>
  <c r="BR16" i="1" s="1"/>
  <c r="BR17" i="1" s="1"/>
  <c r="BR72" i="1"/>
  <c r="BR73" i="1" s="1"/>
  <c r="BR74" i="1" s="1"/>
  <c r="BR75" i="1" s="1"/>
  <c r="BR76" i="1" s="1"/>
  <c r="BR77" i="1" s="1"/>
  <c r="BR78" i="1" s="1"/>
  <c r="BR79" i="1" s="1"/>
  <c r="BR80" i="1" s="1"/>
  <c r="BR81" i="1" s="1"/>
  <c r="BR82" i="1" s="1"/>
  <c r="BS93" i="1"/>
  <c r="BS94" i="1" s="1"/>
  <c r="BS95" i="1" s="1"/>
  <c r="BS28" i="1"/>
  <c r="BS29" i="1" s="1"/>
  <c r="BS30" i="1" s="1"/>
  <c r="BR46" i="1"/>
  <c r="BR47" i="1" s="1"/>
  <c r="BR48" i="1" s="1"/>
  <c r="BR49" i="1" s="1"/>
  <c r="BR50" i="1" s="1"/>
  <c r="BR51" i="1" s="1"/>
  <c r="BR52" i="1" s="1"/>
  <c r="BR53" i="1" s="1"/>
  <c r="BR54" i="1" s="1"/>
  <c r="BR55" i="1" s="1"/>
  <c r="BR56" i="1" s="1"/>
  <c r="BR59" i="1"/>
  <c r="BR60" i="1" s="1"/>
  <c r="BR61" i="1" s="1"/>
  <c r="BR62" i="1" s="1"/>
  <c r="BR63" i="1" s="1"/>
  <c r="BR64" i="1" s="1"/>
  <c r="BR65" i="1" s="1"/>
  <c r="BR66" i="1" s="1"/>
  <c r="BR67" i="1" s="1"/>
  <c r="BR68" i="1" s="1"/>
  <c r="BR69" i="1" s="1"/>
  <c r="BS15" i="1"/>
  <c r="BS16" i="1" s="1"/>
  <c r="BS17" i="1" s="1"/>
  <c r="BS80" i="1"/>
  <c r="BS81" i="1" s="1"/>
  <c r="BS82" i="1" s="1"/>
  <c r="BR33" i="1"/>
  <c r="BR34" i="1" s="1"/>
  <c r="BR35" i="1" s="1"/>
  <c r="BR36" i="1" s="1"/>
  <c r="BR37" i="1" s="1"/>
  <c r="BR38" i="1" s="1"/>
  <c r="BR39" i="1" s="1"/>
  <c r="BR40" i="1" s="1"/>
  <c r="BR41" i="1" s="1"/>
  <c r="BR42" i="1" s="1"/>
  <c r="BR43" i="1" s="1"/>
  <c r="BR98" i="1"/>
  <c r="BR99" i="1" s="1"/>
  <c r="BR100" i="1" s="1"/>
  <c r="BR101" i="1" s="1"/>
  <c r="BR102" i="1" s="1"/>
  <c r="BR103" i="1" s="1"/>
  <c r="BR104" i="1" s="1"/>
  <c r="BR105" i="1" s="1"/>
  <c r="BR106" i="1" s="1"/>
  <c r="BR107" i="1" s="1"/>
  <c r="BR108" i="1" s="1"/>
  <c r="BR20" i="1"/>
  <c r="BR21" i="1" s="1"/>
  <c r="BR22" i="1" s="1"/>
  <c r="BR23" i="1" s="1"/>
  <c r="BR24" i="1" s="1"/>
  <c r="BR25" i="1" s="1"/>
  <c r="BR26" i="1" s="1"/>
  <c r="BR27" i="1" s="1"/>
  <c r="BR28" i="1" s="1"/>
  <c r="BR29" i="1" s="1"/>
  <c r="BR30" i="1" s="1"/>
  <c r="AB6" i="1" l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5" i="1"/>
  <c r="AC20" i="1"/>
  <c r="AC19" i="1"/>
  <c r="AC18" i="1"/>
  <c r="AC17" i="1"/>
  <c r="AC16" i="1"/>
  <c r="AC15" i="1"/>
  <c r="AC14" i="1"/>
  <c r="AC13" i="1"/>
  <c r="AH13" i="1" l="1"/>
  <c r="AH5" i="1"/>
  <c r="AH19" i="1"/>
  <c r="AH17" i="1"/>
  <c r="AH11" i="1"/>
  <c r="AH15" i="1"/>
  <c r="AH9" i="1"/>
  <c r="AH7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O84" i="1"/>
  <c r="O85" i="1"/>
  <c r="O86" i="1"/>
  <c r="O87" i="1"/>
  <c r="O88" i="1"/>
  <c r="O89" i="1"/>
  <c r="O90" i="1"/>
  <c r="O91" i="1"/>
  <c r="O92" i="1"/>
  <c r="O93" i="1"/>
  <c r="O94" i="1"/>
  <c r="O95" i="1"/>
  <c r="O8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BD89" i="1"/>
  <c r="U83" i="1"/>
  <c r="BE95" i="1"/>
  <c r="T178" i="1"/>
  <c r="U84" i="1"/>
  <c r="S94" i="1"/>
  <c r="S179" i="1"/>
  <c r="T90" i="1"/>
  <c r="V184" i="1"/>
  <c r="U86" i="1"/>
  <c r="T87" i="1"/>
  <c r="BC91" i="1"/>
  <c r="BD83" i="1"/>
  <c r="U178" i="1"/>
  <c r="T83" i="1"/>
  <c r="BE91" i="1"/>
  <c r="V181" i="1"/>
  <c r="U183" i="1"/>
  <c r="S83" i="1"/>
  <c r="U177" i="1"/>
  <c r="T92" i="1"/>
  <c r="V175" i="1"/>
  <c r="U180" i="1"/>
  <c r="T91" i="1"/>
  <c r="BC86" i="1"/>
  <c r="BD88" i="1"/>
  <c r="BE88" i="1"/>
  <c r="BD87" i="1"/>
  <c r="T181" i="1"/>
  <c r="U91" i="1"/>
  <c r="S92" i="1"/>
  <c r="U89" i="1"/>
  <c r="T84" i="1"/>
  <c r="U85" i="1"/>
  <c r="V179" i="1"/>
  <c r="T185" i="1"/>
  <c r="U95" i="1"/>
  <c r="S86" i="1"/>
  <c r="BC95" i="1"/>
  <c r="BE84" i="1"/>
  <c r="BD93" i="1"/>
  <c r="BD86" i="1"/>
  <c r="U175" i="1"/>
  <c r="S95" i="1"/>
  <c r="BE94" i="1"/>
  <c r="V177" i="1"/>
  <c r="V180" i="1"/>
  <c r="S184" i="1"/>
  <c r="V92" i="1"/>
  <c r="T88" i="1"/>
  <c r="U94" i="1"/>
  <c r="U182" i="1"/>
  <c r="BC92" i="1"/>
  <c r="S89" i="1"/>
  <c r="S186" i="1"/>
  <c r="T85" i="1"/>
  <c r="T86" i="1"/>
  <c r="V90" i="1"/>
  <c r="S178" i="1"/>
  <c r="V183" i="1"/>
  <c r="T174" i="1"/>
  <c r="BD91" i="1"/>
  <c r="S87" i="1"/>
  <c r="U174" i="1"/>
  <c r="BD94" i="1"/>
  <c r="S181" i="1"/>
  <c r="BD85" i="1"/>
  <c r="BD95" i="1"/>
  <c r="BD84" i="1"/>
  <c r="S180" i="1"/>
  <c r="V176" i="1"/>
  <c r="V91" i="1"/>
  <c r="T94" i="1"/>
  <c r="V85" i="1"/>
  <c r="T182" i="1"/>
  <c r="V95" i="1"/>
  <c r="S175" i="1"/>
  <c r="V94" i="1"/>
  <c r="V182" i="1"/>
  <c r="S182" i="1"/>
  <c r="S177" i="1"/>
  <c r="T175" i="1"/>
  <c r="U93" i="1"/>
  <c r="U186" i="1"/>
  <c r="V185" i="1"/>
  <c r="BC90" i="1"/>
  <c r="U184" i="1"/>
  <c r="T95" i="1"/>
  <c r="U88" i="1"/>
  <c r="V88" i="1"/>
  <c r="T186" i="1"/>
  <c r="BC93" i="1"/>
  <c r="T179" i="1"/>
  <c r="S183" i="1"/>
  <c r="BC83" i="1"/>
  <c r="U90" i="1"/>
  <c r="BC88" i="1"/>
  <c r="U92" i="1"/>
  <c r="S185" i="1"/>
  <c r="BE92" i="1"/>
  <c r="BC84" i="1"/>
  <c r="S85" i="1"/>
  <c r="V84" i="1"/>
  <c r="U87" i="1"/>
  <c r="V93" i="1"/>
  <c r="BE83" i="1"/>
  <c r="BD90" i="1"/>
  <c r="U185" i="1"/>
  <c r="BC94" i="1"/>
  <c r="T176" i="1"/>
  <c r="BC89" i="1"/>
  <c r="BE86" i="1"/>
  <c r="BE93" i="1"/>
  <c r="S90" i="1"/>
  <c r="BE89" i="1"/>
  <c r="BE90" i="1"/>
  <c r="BE85" i="1"/>
  <c r="T177" i="1"/>
  <c r="V87" i="1"/>
  <c r="BC87" i="1"/>
  <c r="T93" i="1"/>
  <c r="V83" i="1"/>
  <c r="T180" i="1"/>
  <c r="U179" i="1"/>
  <c r="S84" i="1"/>
  <c r="S93" i="1"/>
  <c r="T184" i="1"/>
  <c r="V86" i="1"/>
  <c r="S88" i="1"/>
  <c r="S176" i="1"/>
  <c r="V174" i="1"/>
  <c r="U176" i="1"/>
  <c r="T183" i="1"/>
  <c r="S174" i="1"/>
  <c r="S91" i="1"/>
  <c r="BE87" i="1"/>
  <c r="V89" i="1"/>
  <c r="U181" i="1"/>
  <c r="T89" i="1"/>
  <c r="BC85" i="1"/>
  <c r="V186" i="1"/>
  <c r="V178" i="1"/>
  <c r="BD92" i="1"/>
  <c r="W85" i="1" l="1"/>
  <c r="W86" i="1" s="1"/>
  <c r="W87" i="1" s="1"/>
  <c r="W88" i="1" s="1"/>
  <c r="W89" i="1" s="1"/>
  <c r="W90" i="1" s="1"/>
  <c r="W91" i="1" s="1"/>
  <c r="AG11" i="1" s="1"/>
  <c r="X93" i="1"/>
  <c r="X94" i="1" s="1"/>
  <c r="X95" i="1" s="1"/>
  <c r="AH12" i="1" s="1"/>
  <c r="X184" i="1"/>
  <c r="X185" i="1" s="1"/>
  <c r="X186" i="1" s="1"/>
  <c r="AH20" i="1" s="1"/>
  <c r="W176" i="1"/>
  <c r="W177" i="1" s="1"/>
  <c r="W178" i="1" s="1"/>
  <c r="W179" i="1" s="1"/>
  <c r="W180" i="1" s="1"/>
  <c r="W181" i="1" s="1"/>
  <c r="W182" i="1" s="1"/>
  <c r="AG19" i="1" s="1"/>
  <c r="W92" i="1" l="1"/>
  <c r="W93" i="1" s="1"/>
  <c r="W94" i="1" s="1"/>
  <c r="W95" i="1" s="1"/>
  <c r="AG12" i="1" s="1"/>
  <c r="W183" i="1"/>
  <c r="W184" i="1" s="1"/>
  <c r="W185" i="1" s="1"/>
  <c r="W186" i="1" s="1"/>
  <c r="AG20" i="1" s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5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AC5" i="1"/>
  <c r="AL5" i="1" s="1"/>
  <c r="AS5" i="1"/>
  <c r="AC6" i="1"/>
  <c r="AL6" i="1" s="1"/>
  <c r="AS6" i="1"/>
  <c r="AC7" i="1"/>
  <c r="AL7" i="1" s="1"/>
  <c r="AS7" i="1"/>
  <c r="AC8" i="1"/>
  <c r="AL8" i="1" s="1"/>
  <c r="AS8" i="1"/>
  <c r="AC9" i="1"/>
  <c r="AL9" i="1" s="1"/>
  <c r="AS9" i="1"/>
  <c r="AC10" i="1"/>
  <c r="AL10" i="1" s="1"/>
  <c r="AS10" i="1"/>
  <c r="AC11" i="1"/>
  <c r="AL11" i="1" s="1"/>
  <c r="AS11" i="1"/>
  <c r="AC12" i="1"/>
  <c r="AL12" i="1" s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Z82" i="1" l="1"/>
  <c r="AZ81" i="1"/>
  <c r="AZ80" i="1"/>
  <c r="AZ79" i="1"/>
  <c r="AZ78" i="1"/>
  <c r="AZ77" i="1"/>
  <c r="AZ76" i="1"/>
  <c r="AZ75" i="1"/>
  <c r="AZ74" i="1"/>
  <c r="AZ73" i="1"/>
  <c r="AZ72" i="1"/>
  <c r="AZ71" i="1"/>
  <c r="AZ70" i="1"/>
  <c r="AZ69" i="1"/>
  <c r="AZ68" i="1"/>
  <c r="AZ67" i="1"/>
  <c r="AZ66" i="1"/>
  <c r="AZ65" i="1"/>
  <c r="AZ64" i="1"/>
  <c r="AZ63" i="1"/>
  <c r="AZ62" i="1"/>
  <c r="AZ61" i="1"/>
  <c r="AZ60" i="1"/>
  <c r="AZ59" i="1"/>
  <c r="AZ58" i="1"/>
  <c r="AZ57" i="1"/>
  <c r="AZ5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AZ6" i="1"/>
  <c r="AZ5" i="1"/>
  <c r="T59" i="1"/>
  <c r="U115" i="1"/>
  <c r="V162" i="1"/>
  <c r="BC16" i="1"/>
  <c r="BE23" i="1"/>
  <c r="BE64" i="1"/>
  <c r="V169" i="1"/>
  <c r="BD44" i="1"/>
  <c r="T70" i="1"/>
  <c r="U158" i="1"/>
  <c r="BD55" i="1"/>
  <c r="S113" i="1"/>
  <c r="U54" i="1"/>
  <c r="S40" i="1"/>
  <c r="U150" i="1"/>
  <c r="T116" i="1"/>
  <c r="V13" i="1"/>
  <c r="U22" i="1"/>
  <c r="T62" i="1"/>
  <c r="V67" i="1"/>
  <c r="T169" i="1"/>
  <c r="BC76" i="1"/>
  <c r="BC62" i="1"/>
  <c r="V66" i="1"/>
  <c r="T149" i="1"/>
  <c r="AV29" i="1"/>
  <c r="S124" i="1"/>
  <c r="V32" i="1"/>
  <c r="S59" i="1"/>
  <c r="BE65" i="1"/>
  <c r="T79" i="1"/>
  <c r="BC66" i="1"/>
  <c r="U136" i="1"/>
  <c r="V43" i="1"/>
  <c r="T167" i="1"/>
  <c r="U149" i="1"/>
  <c r="V117" i="1"/>
  <c r="S24" i="1"/>
  <c r="S143" i="1"/>
  <c r="T134" i="1"/>
  <c r="W150" i="1" l="1"/>
  <c r="W151" i="1" s="1"/>
  <c r="T38" i="1"/>
  <c r="T114" i="1"/>
  <c r="V44" i="1"/>
  <c r="V152" i="1"/>
  <c r="T135" i="1"/>
  <c r="BE14" i="1"/>
  <c r="S38" i="1"/>
  <c r="BD15" i="1"/>
  <c r="U128" i="1"/>
  <c r="T6" i="1"/>
  <c r="U73" i="1"/>
  <c r="BE48" i="1"/>
  <c r="S10" i="1"/>
  <c r="BC21" i="1"/>
  <c r="V114" i="1"/>
  <c r="AV9" i="1"/>
  <c r="T29" i="1"/>
  <c r="T72" i="1"/>
  <c r="U148" i="1"/>
  <c r="AV11" i="1"/>
  <c r="V140" i="1"/>
  <c r="AV19" i="1"/>
  <c r="T123" i="1"/>
  <c r="U163" i="1"/>
  <c r="V145" i="1"/>
  <c r="V155" i="1"/>
  <c r="U117" i="1"/>
  <c r="U16" i="1"/>
  <c r="S152" i="1"/>
  <c r="BE29" i="1"/>
  <c r="T154" i="1"/>
  <c r="BE58" i="1"/>
  <c r="V137" i="1"/>
  <c r="U15" i="1"/>
  <c r="V80" i="1"/>
  <c r="BE10" i="1"/>
  <c r="T173" i="1"/>
  <c r="U18" i="1"/>
  <c r="V48" i="1"/>
  <c r="U123" i="1"/>
  <c r="T121" i="1"/>
  <c r="BD49" i="1"/>
  <c r="BE7" i="1"/>
  <c r="S43" i="1"/>
  <c r="U108" i="1"/>
  <c r="S25" i="1"/>
  <c r="BD6" i="1"/>
  <c r="BD53" i="1"/>
  <c r="BC27" i="1"/>
  <c r="U99" i="1"/>
  <c r="T33" i="1"/>
  <c r="T64" i="1"/>
  <c r="AV28" i="1"/>
  <c r="T13" i="1"/>
  <c r="BE76" i="1"/>
  <c r="T142" i="1"/>
  <c r="V52" i="1"/>
  <c r="U110" i="1"/>
  <c r="BE55" i="1"/>
  <c r="S6" i="1"/>
  <c r="S62" i="1"/>
  <c r="V51" i="1"/>
  <c r="V110" i="1"/>
  <c r="V15" i="1"/>
  <c r="S42" i="1"/>
  <c r="T67" i="1"/>
  <c r="T165" i="1"/>
  <c r="V28" i="1"/>
  <c r="U160" i="1"/>
  <c r="BC22" i="1"/>
  <c r="U19" i="1"/>
  <c r="BE50" i="1"/>
  <c r="T35" i="1"/>
  <c r="U112" i="1"/>
  <c r="U168" i="1"/>
  <c r="BE32" i="1"/>
  <c r="S57" i="1"/>
  <c r="T32" i="1"/>
  <c r="BE13" i="1"/>
  <c r="S128" i="1"/>
  <c r="U35" i="1"/>
  <c r="T25" i="1"/>
  <c r="U53" i="1"/>
  <c r="T124" i="1"/>
  <c r="BD23" i="1"/>
  <c r="S104" i="1"/>
  <c r="S23" i="1"/>
  <c r="S156" i="1"/>
  <c r="S148" i="1"/>
  <c r="U55" i="1"/>
  <c r="T31" i="1"/>
  <c r="V128" i="1"/>
  <c r="BD12" i="1"/>
  <c r="S168" i="1"/>
  <c r="BD75" i="1"/>
  <c r="BE66" i="1"/>
  <c r="BE75" i="1"/>
  <c r="S142" i="1"/>
  <c r="BC20" i="1"/>
  <c r="BE72" i="1"/>
  <c r="T19" i="1"/>
  <c r="BD19" i="1"/>
  <c r="S132" i="1"/>
  <c r="T133" i="1"/>
  <c r="U52" i="1"/>
  <c r="V132" i="1"/>
  <c r="U107" i="1"/>
  <c r="T117" i="1"/>
  <c r="BE21" i="1"/>
  <c r="BC67" i="1"/>
  <c r="T153" i="1"/>
  <c r="T7" i="1"/>
  <c r="U147" i="1"/>
  <c r="U111" i="1"/>
  <c r="BC8" i="1"/>
  <c r="T30" i="1"/>
  <c r="BE67" i="1"/>
  <c r="BE60" i="1"/>
  <c r="BD60" i="1"/>
  <c r="T137" i="1"/>
  <c r="S18" i="1"/>
  <c r="BC26" i="1"/>
  <c r="V10" i="1"/>
  <c r="S65" i="1"/>
  <c r="BD65" i="1"/>
  <c r="S167" i="1"/>
  <c r="BD76" i="1"/>
  <c r="BC52" i="1"/>
  <c r="S145" i="1"/>
  <c r="U75" i="1"/>
  <c r="V141" i="1"/>
  <c r="S27" i="1"/>
  <c r="V22" i="1"/>
  <c r="BE30" i="1"/>
  <c r="BD24" i="1"/>
  <c r="T22" i="1"/>
  <c r="U152" i="1"/>
  <c r="BD58" i="1"/>
  <c r="T51" i="1"/>
  <c r="T82" i="1"/>
  <c r="S137" i="1"/>
  <c r="S16" i="1"/>
  <c r="T43" i="1"/>
  <c r="V75" i="1"/>
  <c r="U14" i="1"/>
  <c r="S158" i="1"/>
  <c r="BD18" i="1"/>
  <c r="T20" i="1"/>
  <c r="S52" i="1"/>
  <c r="BC81" i="1"/>
  <c r="T52" i="1"/>
  <c r="BC57" i="1"/>
  <c r="AV16" i="1"/>
  <c r="BC31" i="1"/>
  <c r="S75" i="1"/>
  <c r="U143" i="1"/>
  <c r="S117" i="1"/>
  <c r="S100" i="1"/>
  <c r="V102" i="1"/>
  <c r="V143" i="1"/>
  <c r="T172" i="1"/>
  <c r="U17" i="1"/>
  <c r="BD33" i="1"/>
  <c r="S35" i="1"/>
  <c r="BE53" i="1"/>
  <c r="U32" i="1"/>
  <c r="BC15" i="1"/>
  <c r="V8" i="1"/>
  <c r="T163" i="1"/>
  <c r="T131" i="1"/>
  <c r="V39" i="1"/>
  <c r="AV5" i="1"/>
  <c r="AV14" i="1"/>
  <c r="U13" i="1"/>
  <c r="U71" i="1"/>
  <c r="BD14" i="1"/>
  <c r="BE38" i="1"/>
  <c r="V30" i="1"/>
  <c r="U10" i="1"/>
  <c r="S114" i="1"/>
  <c r="T48" i="1"/>
  <c r="V118" i="1"/>
  <c r="T151" i="1"/>
  <c r="BC11" i="1"/>
  <c r="T109" i="1"/>
  <c r="AV8" i="1"/>
  <c r="V131" i="1"/>
  <c r="T104" i="1"/>
  <c r="BE42" i="1"/>
  <c r="U102" i="1"/>
  <c r="T138" i="1"/>
  <c r="S155" i="1"/>
  <c r="S169" i="1"/>
  <c r="BE57" i="1"/>
  <c r="S126" i="1"/>
  <c r="V165" i="1"/>
  <c r="BC58" i="1"/>
  <c r="U172" i="1"/>
  <c r="T99" i="1"/>
  <c r="BE63" i="1"/>
  <c r="S70" i="1"/>
  <c r="V81" i="1"/>
  <c r="V24" i="1"/>
  <c r="BD21" i="1"/>
  <c r="BC36" i="1"/>
  <c r="BC51" i="1"/>
  <c r="S36" i="1"/>
  <c r="V109" i="1"/>
  <c r="T65" i="1"/>
  <c r="T106" i="1"/>
  <c r="BC59" i="1"/>
  <c r="U109" i="1"/>
  <c r="S41" i="1"/>
  <c r="V58" i="1"/>
  <c r="V116" i="1"/>
  <c r="BD78" i="1"/>
  <c r="BE6" i="1"/>
  <c r="BC34" i="1"/>
  <c r="T34" i="1"/>
  <c r="S5" i="1"/>
  <c r="BD61" i="1"/>
  <c r="V166" i="1"/>
  <c r="U28" i="1"/>
  <c r="V70" i="1"/>
  <c r="U124" i="1"/>
  <c r="V123" i="1"/>
  <c r="U66" i="1"/>
  <c r="S106" i="1"/>
  <c r="T41" i="1"/>
  <c r="T77" i="1"/>
  <c r="S131" i="1"/>
  <c r="S130" i="1"/>
  <c r="V5" i="1"/>
  <c r="BE70" i="1"/>
  <c r="T159" i="1"/>
  <c r="S120" i="1"/>
  <c r="V142" i="1"/>
  <c r="T145" i="1"/>
  <c r="U106" i="1"/>
  <c r="S138" i="1"/>
  <c r="S166" i="1"/>
  <c r="S161" i="1"/>
  <c r="U58" i="1"/>
  <c r="S136" i="1"/>
  <c r="V96" i="1"/>
  <c r="U24" i="1"/>
  <c r="T100" i="1"/>
  <c r="V11" i="1"/>
  <c r="BD82" i="1"/>
  <c r="BE15" i="1"/>
  <c r="T27" i="1"/>
  <c r="S56" i="1"/>
  <c r="S135" i="1"/>
  <c r="BD79" i="1"/>
  <c r="AV38" i="1"/>
  <c r="S154" i="1"/>
  <c r="S140" i="1"/>
  <c r="U74" i="1"/>
  <c r="BD37" i="1"/>
  <c r="S26" i="1"/>
  <c r="U171" i="1"/>
  <c r="BD52" i="1"/>
  <c r="BD71" i="1"/>
  <c r="S103" i="1"/>
  <c r="T119" i="1"/>
  <c r="T101" i="1"/>
  <c r="S66" i="1"/>
  <c r="BC40" i="1"/>
  <c r="BD57" i="1"/>
  <c r="S171" i="1"/>
  <c r="V106" i="1"/>
  <c r="U48" i="1"/>
  <c r="V76" i="1"/>
  <c r="BE77" i="1"/>
  <c r="T24" i="1"/>
  <c r="V97" i="1"/>
  <c r="S47" i="1"/>
  <c r="BE71" i="1"/>
  <c r="BC47" i="1"/>
  <c r="V62" i="1"/>
  <c r="U42" i="1"/>
  <c r="BC77" i="1"/>
  <c r="BE40" i="1"/>
  <c r="AV33" i="1"/>
  <c r="T144" i="1"/>
  <c r="BD51" i="1"/>
  <c r="V115" i="1"/>
  <c r="U157" i="1"/>
  <c r="T9" i="1"/>
  <c r="BC37" i="1"/>
  <c r="U105" i="1"/>
  <c r="V27" i="1"/>
  <c r="U140" i="1"/>
  <c r="BD56" i="1"/>
  <c r="BE37" i="1"/>
  <c r="S108" i="1"/>
  <c r="U56" i="1"/>
  <c r="S79" i="1"/>
  <c r="BE39" i="1"/>
  <c r="U60" i="1"/>
  <c r="S134" i="1"/>
  <c r="AV37" i="1"/>
  <c r="BE47" i="1"/>
  <c r="BC29" i="1"/>
  <c r="T56" i="1"/>
  <c r="T157" i="1"/>
  <c r="BD25" i="1"/>
  <c r="BC9" i="1"/>
  <c r="S105" i="1"/>
  <c r="T61" i="1"/>
  <c r="S45" i="1"/>
  <c r="V36" i="1"/>
  <c r="BE18" i="1"/>
  <c r="U120" i="1"/>
  <c r="U34" i="1"/>
  <c r="S82" i="1"/>
  <c r="V104" i="1"/>
  <c r="U46" i="1"/>
  <c r="T45" i="1"/>
  <c r="BC32" i="1"/>
  <c r="AV42" i="1"/>
  <c r="BE11" i="1"/>
  <c r="U134" i="1"/>
  <c r="BC45" i="1"/>
  <c r="V147" i="1"/>
  <c r="BE16" i="1"/>
  <c r="AV12" i="1"/>
  <c r="S8" i="1"/>
  <c r="T156" i="1"/>
  <c r="V158" i="1"/>
  <c r="T73" i="1"/>
  <c r="T147" i="1"/>
  <c r="T15" i="1"/>
  <c r="BE82" i="1"/>
  <c r="V53" i="1"/>
  <c r="V125" i="1"/>
  <c r="BE35" i="1"/>
  <c r="AV30" i="1"/>
  <c r="V108" i="1"/>
  <c r="S163" i="1"/>
  <c r="S118" i="1"/>
  <c r="U130" i="1"/>
  <c r="U21" i="1"/>
  <c r="U43" i="1"/>
  <c r="V99" i="1"/>
  <c r="T21" i="1"/>
  <c r="V170" i="1"/>
  <c r="BD41" i="1"/>
  <c r="S67" i="1"/>
  <c r="T58" i="1"/>
  <c r="U126" i="1"/>
  <c r="AV17" i="1"/>
  <c r="U96" i="1"/>
  <c r="S68" i="1"/>
  <c r="V119" i="1"/>
  <c r="S102" i="1"/>
  <c r="V149" i="1"/>
  <c r="AV36" i="1"/>
  <c r="S153" i="1"/>
  <c r="S109" i="1"/>
  <c r="U78" i="1"/>
  <c r="BE51" i="1"/>
  <c r="BC61" i="1"/>
  <c r="T107" i="1"/>
  <c r="BC50" i="1"/>
  <c r="V40" i="1"/>
  <c r="V45" i="1"/>
  <c r="U133" i="1"/>
  <c r="BC79" i="1"/>
  <c r="S149" i="1"/>
  <c r="V47" i="1"/>
  <c r="S159" i="1"/>
  <c r="S60" i="1"/>
  <c r="U169" i="1"/>
  <c r="V154" i="1"/>
  <c r="BC14" i="1"/>
  <c r="U62" i="1"/>
  <c r="BE36" i="1"/>
  <c r="U67" i="1"/>
  <c r="S22" i="1"/>
  <c r="V139" i="1"/>
  <c r="V79" i="1"/>
  <c r="T139" i="1"/>
  <c r="V41" i="1"/>
  <c r="BC49" i="1"/>
  <c r="V78" i="1"/>
  <c r="T5" i="1"/>
  <c r="AV43" i="1"/>
  <c r="V56" i="1"/>
  <c r="S31" i="1"/>
  <c r="U104" i="1"/>
  <c r="BE79" i="1"/>
  <c r="U82" i="1"/>
  <c r="BC55" i="1"/>
  <c r="BD34" i="1"/>
  <c r="T158" i="1"/>
  <c r="BC42" i="1"/>
  <c r="U5" i="1"/>
  <c r="S173" i="1"/>
  <c r="S46" i="1"/>
  <c r="S17" i="1"/>
  <c r="BD46" i="1"/>
  <c r="T50" i="1"/>
  <c r="S34" i="1"/>
  <c r="V157" i="1"/>
  <c r="U29" i="1"/>
  <c r="S29" i="1"/>
  <c r="V105" i="1"/>
  <c r="T161" i="1"/>
  <c r="BE78" i="1"/>
  <c r="V17" i="1"/>
  <c r="S48" i="1"/>
  <c r="V113" i="1"/>
  <c r="S101" i="1"/>
  <c r="U59" i="1"/>
  <c r="U44" i="1"/>
  <c r="S73" i="1"/>
  <c r="AV31" i="1"/>
  <c r="U119" i="1"/>
  <c r="V60" i="1"/>
  <c r="V112" i="1"/>
  <c r="S164" i="1"/>
  <c r="T75" i="1"/>
  <c r="V72" i="1"/>
  <c r="V37" i="1"/>
  <c r="T148" i="1"/>
  <c r="S32" i="1"/>
  <c r="U129" i="1"/>
  <c r="V20" i="1"/>
  <c r="U162" i="1"/>
  <c r="BE19" i="1"/>
  <c r="T102" i="1"/>
  <c r="V129" i="1"/>
  <c r="S112" i="1"/>
  <c r="S55" i="1"/>
  <c r="V98" i="1"/>
  <c r="U170" i="1"/>
  <c r="BD74" i="1"/>
  <c r="V57" i="1"/>
  <c r="BD35" i="1"/>
  <c r="BC35" i="1"/>
  <c r="U70" i="1"/>
  <c r="BC78" i="1"/>
  <c r="T12" i="1"/>
  <c r="S20" i="1"/>
  <c r="AV25" i="1"/>
  <c r="BE27" i="1"/>
  <c r="BC48" i="1"/>
  <c r="BC75" i="1"/>
  <c r="S151" i="1"/>
  <c r="BE59" i="1"/>
  <c r="S30" i="1"/>
  <c r="BC68" i="1"/>
  <c r="BC54" i="1"/>
  <c r="BE80" i="1"/>
  <c r="U146" i="1"/>
  <c r="U8" i="1"/>
  <c r="T53" i="1"/>
  <c r="T69" i="1"/>
  <c r="BC5" i="1"/>
  <c r="T55" i="1"/>
  <c r="T10" i="1"/>
  <c r="U98" i="1"/>
  <c r="V18" i="1"/>
  <c r="BC53" i="1"/>
  <c r="BD62" i="1"/>
  <c r="BE41" i="1"/>
  <c r="V153" i="1"/>
  <c r="BC30" i="1"/>
  <c r="V146" i="1"/>
  <c r="BC72" i="1"/>
  <c r="BE62" i="1"/>
  <c r="U138" i="1"/>
  <c r="S160" i="1"/>
  <c r="BD29" i="1"/>
  <c r="V172" i="1"/>
  <c r="T140" i="1"/>
  <c r="S9" i="1"/>
  <c r="S21" i="1"/>
  <c r="U125" i="1"/>
  <c r="S150" i="1"/>
  <c r="BC74" i="1"/>
  <c r="T74" i="1"/>
  <c r="T49" i="1"/>
  <c r="T108" i="1"/>
  <c r="V101" i="1"/>
  <c r="AV39" i="1"/>
  <c r="BC10" i="1"/>
  <c r="U151" i="1"/>
  <c r="BC19" i="1"/>
  <c r="T46" i="1"/>
  <c r="BE9" i="1"/>
  <c r="S69" i="1"/>
  <c r="T36" i="1"/>
  <c r="V38" i="1"/>
  <c r="U38" i="1"/>
  <c r="BE52" i="1"/>
  <c r="V73" i="1"/>
  <c r="BC7" i="1"/>
  <c r="S50" i="1"/>
  <c r="U101" i="1"/>
  <c r="BE20" i="1"/>
  <c r="V64" i="1"/>
  <c r="V82" i="1"/>
  <c r="BE74" i="1"/>
  <c r="T26" i="1"/>
  <c r="S81" i="1"/>
  <c r="U141" i="1"/>
  <c r="U166" i="1"/>
  <c r="U68" i="1"/>
  <c r="T130" i="1"/>
  <c r="U173" i="1"/>
  <c r="U37" i="1"/>
  <c r="U41" i="1"/>
  <c r="U155" i="1"/>
  <c r="BE54" i="1"/>
  <c r="S44" i="1"/>
  <c r="S14" i="1"/>
  <c r="T168" i="1"/>
  <c r="T122" i="1"/>
  <c r="V136" i="1"/>
  <c r="BC73" i="1"/>
  <c r="V19" i="1"/>
  <c r="T66" i="1"/>
  <c r="BD69" i="1"/>
  <c r="V127" i="1"/>
  <c r="U45" i="1"/>
  <c r="BC6" i="1"/>
  <c r="BD59" i="1"/>
  <c r="V21" i="1"/>
  <c r="BD20" i="1"/>
  <c r="BC80" i="1"/>
  <c r="BC13" i="1"/>
  <c r="V171" i="1"/>
  <c r="U36" i="1"/>
  <c r="U135" i="1"/>
  <c r="S12" i="1"/>
  <c r="T155" i="1"/>
  <c r="BC44" i="1"/>
  <c r="BD63" i="1"/>
  <c r="BC33" i="1"/>
  <c r="AV34" i="1"/>
  <c r="T68" i="1"/>
  <c r="V159" i="1"/>
  <c r="T60" i="1"/>
  <c r="U76" i="1"/>
  <c r="U23" i="1"/>
  <c r="BD68" i="1"/>
  <c r="T8" i="1"/>
  <c r="V31" i="1"/>
  <c r="AV41" i="1"/>
  <c r="S147" i="1"/>
  <c r="U153" i="1"/>
  <c r="T132" i="1"/>
  <c r="AV27" i="1"/>
  <c r="S111" i="1"/>
  <c r="S157" i="1"/>
  <c r="BD27" i="1"/>
  <c r="S139" i="1"/>
  <c r="BD64" i="1"/>
  <c r="V34" i="1"/>
  <c r="S76" i="1"/>
  <c r="AV7" i="1"/>
  <c r="U127" i="1"/>
  <c r="U103" i="1"/>
  <c r="V55" i="1"/>
  <c r="V49" i="1"/>
  <c r="BC65" i="1"/>
  <c r="AV13" i="1"/>
  <c r="U80" i="1"/>
  <c r="BD17" i="1"/>
  <c r="V121" i="1"/>
  <c r="T96" i="1"/>
  <c r="BD31" i="1"/>
  <c r="BE69" i="1"/>
  <c r="V16" i="1"/>
  <c r="S61" i="1"/>
  <c r="T37" i="1"/>
  <c r="T78" i="1"/>
  <c r="U97" i="1"/>
  <c r="T23" i="1"/>
  <c r="S121" i="1"/>
  <c r="BD66" i="1"/>
  <c r="S74" i="1"/>
  <c r="T11" i="1"/>
  <c r="BD40" i="1"/>
  <c r="BE17" i="1"/>
  <c r="V107" i="1"/>
  <c r="BD11" i="1"/>
  <c r="BC17" i="1"/>
  <c r="T16" i="1"/>
  <c r="AV20" i="1"/>
  <c r="T150" i="1"/>
  <c r="V71" i="1"/>
  <c r="U100" i="1"/>
  <c r="S141" i="1"/>
  <c r="S133" i="1"/>
  <c r="S162" i="1"/>
  <c r="S170" i="1"/>
  <c r="T97" i="1"/>
  <c r="V54" i="1"/>
  <c r="U132" i="1"/>
  <c r="BC28" i="1"/>
  <c r="U81" i="1"/>
  <c r="S78" i="1"/>
  <c r="BC43" i="1"/>
  <c r="V122" i="1"/>
  <c r="T14" i="1"/>
  <c r="V151" i="1"/>
  <c r="T146" i="1"/>
  <c r="BC46" i="1"/>
  <c r="T171" i="1"/>
  <c r="AV26" i="1"/>
  <c r="V148" i="1"/>
  <c r="S107" i="1"/>
  <c r="U144" i="1"/>
  <c r="BD30" i="1"/>
  <c r="V63" i="1"/>
  <c r="T129" i="1"/>
  <c r="V12" i="1"/>
  <c r="BD67" i="1"/>
  <c r="T136" i="1"/>
  <c r="V23" i="1"/>
  <c r="S37" i="1"/>
  <c r="V68" i="1"/>
  <c r="V163" i="1"/>
  <c r="T103" i="1"/>
  <c r="S33" i="1"/>
  <c r="T166" i="1"/>
  <c r="V134" i="1"/>
  <c r="S53" i="1"/>
  <c r="U69" i="1"/>
  <c r="S97" i="1"/>
  <c r="S77" i="1"/>
  <c r="V100" i="1"/>
  <c r="BC69" i="1"/>
  <c r="S19" i="1"/>
  <c r="U113" i="1"/>
  <c r="BC64" i="1"/>
  <c r="S51" i="1"/>
  <c r="T143" i="1"/>
  <c r="BE12" i="1"/>
  <c r="V69" i="1"/>
  <c r="S144" i="1"/>
  <c r="T118" i="1"/>
  <c r="BC25" i="1"/>
  <c r="BD22" i="1"/>
  <c r="V14" i="1"/>
  <c r="BC82" i="1"/>
  <c r="V124" i="1"/>
  <c r="U131" i="1"/>
  <c r="V9" i="1"/>
  <c r="V168" i="1"/>
  <c r="BD42" i="1"/>
  <c r="U61" i="1"/>
  <c r="S63" i="1"/>
  <c r="U49" i="1"/>
  <c r="U64" i="1"/>
  <c r="T160" i="1"/>
  <c r="T164" i="1"/>
  <c r="S172" i="1"/>
  <c r="T110" i="1"/>
  <c r="BD26" i="1"/>
  <c r="U47" i="1"/>
  <c r="U139" i="1"/>
  <c r="V160" i="1"/>
  <c r="BD10" i="1"/>
  <c r="BE56" i="1"/>
  <c r="S80" i="1"/>
  <c r="U26" i="1"/>
  <c r="BC39" i="1"/>
  <c r="BD47" i="1"/>
  <c r="BD54" i="1"/>
  <c r="V25" i="1"/>
  <c r="BD39" i="1"/>
  <c r="BD36" i="1"/>
  <c r="U40" i="1"/>
  <c r="V120" i="1"/>
  <c r="T80" i="1"/>
  <c r="BD72" i="1"/>
  <c r="U9" i="1"/>
  <c r="T47" i="1"/>
  <c r="BE68" i="1"/>
  <c r="BE28" i="1"/>
  <c r="T113" i="1"/>
  <c r="AV6" i="1"/>
  <c r="U154" i="1"/>
  <c r="BD43" i="1"/>
  <c r="BE24" i="1"/>
  <c r="U79" i="1"/>
  <c r="BC71" i="1"/>
  <c r="U72" i="1"/>
  <c r="V150" i="1"/>
  <c r="T105" i="1"/>
  <c r="S39" i="1"/>
  <c r="V6" i="1"/>
  <c r="S99" i="1"/>
  <c r="T42" i="1"/>
  <c r="BD5" i="1"/>
  <c r="U31" i="1"/>
  <c r="BE31" i="1"/>
  <c r="T54" i="1"/>
  <c r="U142" i="1"/>
  <c r="U50" i="1"/>
  <c r="V135" i="1"/>
  <c r="V144" i="1"/>
  <c r="T170" i="1"/>
  <c r="AV15" i="1"/>
  <c r="U20" i="1"/>
  <c r="AV10" i="1"/>
  <c r="V50" i="1"/>
  <c r="AV24" i="1"/>
  <c r="T111" i="1"/>
  <c r="U7" i="1"/>
  <c r="V61" i="1"/>
  <c r="V103" i="1"/>
  <c r="V161" i="1"/>
  <c r="BC38" i="1"/>
  <c r="BE73" i="1"/>
  <c r="BD9" i="1"/>
  <c r="T120" i="1"/>
  <c r="S72" i="1"/>
  <c r="BC56" i="1"/>
  <c r="U121" i="1"/>
  <c r="U65" i="1"/>
  <c r="BE44" i="1"/>
  <c r="V26" i="1"/>
  <c r="BE22" i="1"/>
  <c r="T57" i="1"/>
  <c r="V33" i="1"/>
  <c r="S119" i="1"/>
  <c r="T44" i="1"/>
  <c r="BE61" i="1"/>
  <c r="V173" i="1"/>
  <c r="V133" i="1"/>
  <c r="BC18" i="1"/>
  <c r="BE46" i="1"/>
  <c r="BD81" i="1"/>
  <c r="BC70" i="1"/>
  <c r="U27" i="1"/>
  <c r="S115" i="1"/>
  <c r="V167" i="1"/>
  <c r="S58" i="1"/>
  <c r="BE5" i="1"/>
  <c r="S110" i="1"/>
  <c r="BD73" i="1"/>
  <c r="S71" i="1"/>
  <c r="AV22" i="1"/>
  <c r="T28" i="1"/>
  <c r="S13" i="1"/>
  <c r="BD70" i="1"/>
  <c r="S15" i="1"/>
  <c r="BD7" i="1"/>
  <c r="V138" i="1"/>
  <c r="T126" i="1"/>
  <c r="S64" i="1"/>
  <c r="T98" i="1"/>
  <c r="U6" i="1"/>
  <c r="BE34" i="1"/>
  <c r="S122" i="1"/>
  <c r="S127" i="1"/>
  <c r="U165" i="1"/>
  <c r="V74" i="1"/>
  <c r="S129" i="1"/>
  <c r="AV18" i="1"/>
  <c r="BE33" i="1"/>
  <c r="S54" i="1"/>
  <c r="BD80" i="1"/>
  <c r="S96" i="1"/>
  <c r="T128" i="1"/>
  <c r="S28" i="1"/>
  <c r="V7" i="1"/>
  <c r="BD77" i="1"/>
  <c r="U118" i="1"/>
  <c r="T76" i="1"/>
  <c r="S11" i="1"/>
  <c r="BC24" i="1"/>
  <c r="AV23" i="1"/>
  <c r="T115" i="1"/>
  <c r="BE49" i="1"/>
  <c r="V126" i="1"/>
  <c r="U145" i="1"/>
  <c r="BC60" i="1"/>
  <c r="BE8" i="1"/>
  <c r="V29" i="1"/>
  <c r="BD38" i="1"/>
  <c r="S49" i="1"/>
  <c r="BD32" i="1"/>
  <c r="S125" i="1"/>
  <c r="V77" i="1"/>
  <c r="V46" i="1"/>
  <c r="T162" i="1"/>
  <c r="U30" i="1"/>
  <c r="BD13" i="1"/>
  <c r="S116" i="1"/>
  <c r="U156" i="1"/>
  <c r="V111" i="1"/>
  <c r="BE25" i="1"/>
  <c r="V130" i="1"/>
  <c r="U159" i="1"/>
  <c r="U137" i="1"/>
  <c r="T125" i="1"/>
  <c r="BE45" i="1"/>
  <c r="V65" i="1"/>
  <c r="U11" i="1"/>
  <c r="BD8" i="1"/>
  <c r="BC63" i="1"/>
  <c r="T112" i="1"/>
  <c r="U39" i="1"/>
  <c r="S146" i="1"/>
  <c r="U77" i="1"/>
  <c r="BC41" i="1"/>
  <c r="U116" i="1"/>
  <c r="T127" i="1"/>
  <c r="T63" i="1"/>
  <c r="T152" i="1"/>
  <c r="BD48" i="1"/>
  <c r="T40" i="1"/>
  <c r="S123" i="1"/>
  <c r="BD45" i="1"/>
  <c r="V164" i="1"/>
  <c r="V35" i="1"/>
  <c r="T18" i="1"/>
  <c r="S98" i="1"/>
  <c r="U164" i="1"/>
  <c r="V42" i="1"/>
  <c r="BE26" i="1"/>
  <c r="BD16" i="1"/>
  <c r="U25" i="1"/>
  <c r="AV21" i="1"/>
  <c r="U63" i="1"/>
  <c r="BC23" i="1"/>
  <c r="BD28" i="1"/>
  <c r="U51" i="1"/>
  <c r="T71" i="1"/>
  <c r="S7" i="1"/>
  <c r="U167" i="1"/>
  <c r="BE43" i="1"/>
  <c r="AV32" i="1"/>
  <c r="U57" i="1"/>
  <c r="V59" i="1"/>
  <c r="S165" i="1"/>
  <c r="T17" i="1"/>
  <c r="BC12" i="1"/>
  <c r="U114" i="1"/>
  <c r="U161" i="1"/>
  <c r="U33" i="1"/>
  <c r="AV35" i="1"/>
  <c r="T81" i="1"/>
  <c r="BE81" i="1"/>
  <c r="T141" i="1"/>
  <c r="T39" i="1"/>
  <c r="AV40" i="1"/>
  <c r="V156" i="1"/>
  <c r="U122" i="1"/>
  <c r="BD50" i="1"/>
  <c r="U12" i="1"/>
  <c r="W7" i="1" l="1"/>
  <c r="W8" i="1" s="1"/>
  <c r="AI5" i="1"/>
  <c r="W98" i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X80" i="1"/>
  <c r="X81" i="1" s="1"/>
  <c r="X82" i="1" s="1"/>
  <c r="AH10" i="1" s="1"/>
  <c r="X28" i="1"/>
  <c r="X29" i="1" s="1"/>
  <c r="X30" i="1" s="1"/>
  <c r="X41" i="1"/>
  <c r="X42" i="1" s="1"/>
  <c r="X43" i="1" s="1"/>
  <c r="W72" i="1"/>
  <c r="W73" i="1" s="1"/>
  <c r="W74" i="1" s="1"/>
  <c r="W75" i="1" s="1"/>
  <c r="W76" i="1" s="1"/>
  <c r="W77" i="1" s="1"/>
  <c r="W78" i="1" s="1"/>
  <c r="AG9" i="1" s="1"/>
  <c r="X171" i="1"/>
  <c r="X172" i="1" s="1"/>
  <c r="X173" i="1" s="1"/>
  <c r="AH18" i="1" s="1"/>
  <c r="X106" i="1"/>
  <c r="X107" i="1" s="1"/>
  <c r="X108" i="1" s="1"/>
  <c r="X132" i="1"/>
  <c r="X133" i="1" s="1"/>
  <c r="X134" i="1" s="1"/>
  <c r="W20" i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X158" i="1"/>
  <c r="X159" i="1" s="1"/>
  <c r="X160" i="1" s="1"/>
  <c r="AH16" i="1" s="1"/>
  <c r="W33" i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124" i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11" i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59" i="1"/>
  <c r="W60" i="1" s="1"/>
  <c r="W61" i="1" s="1"/>
  <c r="W62" i="1" s="1"/>
  <c r="W63" i="1" s="1"/>
  <c r="W64" i="1" s="1"/>
  <c r="W65" i="1" s="1"/>
  <c r="AG7" i="1" s="1"/>
  <c r="X119" i="1"/>
  <c r="X120" i="1" s="1"/>
  <c r="X121" i="1" s="1"/>
  <c r="W46" i="1"/>
  <c r="W47" i="1" s="1"/>
  <c r="W48" i="1" s="1"/>
  <c r="W49" i="1" s="1"/>
  <c r="W50" i="1" s="1"/>
  <c r="W51" i="1" s="1"/>
  <c r="W52" i="1" s="1"/>
  <c r="AG5" i="1" s="1"/>
  <c r="W163" i="1"/>
  <c r="W164" i="1" s="1"/>
  <c r="W165" i="1" s="1"/>
  <c r="W166" i="1" s="1"/>
  <c r="W167" i="1" s="1"/>
  <c r="W168" i="1" s="1"/>
  <c r="W169" i="1" s="1"/>
  <c r="AG17" i="1" s="1"/>
  <c r="X145" i="1"/>
  <c r="X146" i="1" s="1"/>
  <c r="X147" i="1" s="1"/>
  <c r="AH14" i="1" s="1"/>
  <c r="X15" i="1"/>
  <c r="X16" i="1" s="1"/>
  <c r="X17" i="1" s="1"/>
  <c r="X54" i="1"/>
  <c r="X55" i="1" s="1"/>
  <c r="X56" i="1" s="1"/>
  <c r="AH6" i="1" s="1"/>
  <c r="X67" i="1"/>
  <c r="X68" i="1" s="1"/>
  <c r="X69" i="1" s="1"/>
  <c r="AH8" i="1" s="1"/>
  <c r="W152" i="1"/>
  <c r="W153" i="1" s="1"/>
  <c r="W154" i="1" s="1"/>
  <c r="W155" i="1" s="1"/>
  <c r="W137" i="1"/>
  <c r="W138" i="1" s="1"/>
  <c r="W139" i="1" s="1"/>
  <c r="W140" i="1" s="1"/>
  <c r="W141" i="1" s="1"/>
  <c r="W142" i="1" s="1"/>
  <c r="W143" i="1" s="1"/>
  <c r="AG13" i="1" s="1"/>
  <c r="W66" i="1" l="1"/>
  <c r="W67" i="1" s="1"/>
  <c r="W68" i="1" s="1"/>
  <c r="W69" i="1" s="1"/>
  <c r="AG8" i="1" s="1"/>
  <c r="AI8" i="1" s="1"/>
  <c r="W79" i="1"/>
  <c r="W80" i="1" s="1"/>
  <c r="W81" i="1" s="1"/>
  <c r="W82" i="1" s="1"/>
  <c r="AG10" i="1" s="1"/>
  <c r="W170" i="1"/>
  <c r="W171" i="1" s="1"/>
  <c r="W172" i="1" s="1"/>
  <c r="W173" i="1" s="1"/>
  <c r="AG18" i="1" s="1"/>
  <c r="W144" i="1"/>
  <c r="W145" i="1" s="1"/>
  <c r="W146" i="1" s="1"/>
  <c r="W147" i="1" s="1"/>
  <c r="AG14" i="1" s="1"/>
  <c r="W9" i="1"/>
  <c r="W10" i="1" s="1"/>
  <c r="W11" i="1" s="1"/>
  <c r="W12" i="1" s="1"/>
  <c r="W13" i="1" s="1"/>
  <c r="W14" i="1" s="1"/>
  <c r="W156" i="1"/>
  <c r="AG15" i="1" s="1"/>
  <c r="AJ8" i="1"/>
  <c r="AN8" i="1"/>
  <c r="AP8" i="1" s="1"/>
  <c r="AI7" i="1"/>
  <c r="AM7" i="1"/>
  <c r="AO7" i="1" s="1"/>
  <c r="W53" i="1"/>
  <c r="W54" i="1" s="1"/>
  <c r="W55" i="1" s="1"/>
  <c r="W56" i="1" s="1"/>
  <c r="AG6" i="1" s="1"/>
  <c r="AM5" i="1"/>
  <c r="AO5" i="1" s="1"/>
  <c r="AN6" i="1"/>
  <c r="AP6" i="1" s="1"/>
  <c r="AJ6" i="1"/>
  <c r="W15" i="1" l="1"/>
  <c r="W16" i="1" s="1"/>
  <c r="W17" i="1" s="1"/>
  <c r="AM8" i="1"/>
  <c r="AO8" i="1" s="1"/>
  <c r="W157" i="1"/>
  <c r="W158" i="1" s="1"/>
  <c r="W159" i="1" s="1"/>
  <c r="W160" i="1" s="1"/>
  <c r="AG16" i="1" s="1"/>
  <c r="AI6" i="1"/>
  <c r="AM6" i="1"/>
  <c r="AO6" i="1" s="1"/>
</calcChain>
</file>

<file path=xl/connections.xml><?xml version="1.0" encoding="utf-8"?>
<connections xmlns="http://schemas.openxmlformats.org/spreadsheetml/2006/main">
  <connection id="1" name="CohortNation" type="5" refreshedVersion="6" savePassword="1" saveData="1">
    <dbPr connection="Provider=SQLOLEDB.1;Password=P@55wordRM!;Persist Security Info=True;User ID=dbreadonly;Initial Catalog=miemis;Data Source=data.pss.edu.mh,14332;Use Procedure for Prepare=1;Auto Translate=True;Packet Size=4096;Workstation ID=WASPINATOR2;Use Encryption for Data=False;Tag with column collation when possible=False" command="/*&lt;model&gt;SELECT [SurveyYear][0d0a]      ,[YearOfEd][0d0a]      ,[GenderCode][0d0a]      ,[Enrol][0d0a]      ,[Rep][0d0a]      ,[RepNY][0d0a]      ,[TroutNY][0d0a]      ,[EnrolNYNextLevel][0d0a]      ,[RepNYNextLevel][0d0a]      ,[TrinNYNextLevel][0d0a]  FROM [warehouse].[CohortNation]&lt;/model&gt; */SELECT [SurveyYear]_x000d__x000a_      ,[YearOfEd]_x000d__x000a_      ,[GenderCode]_x000d__x000a_      ,[Enrol]_x000d__x000a_      ,[Rep]_x000d__x000a_      ,[RepNY]_x000d__x000a_      ,[TroutNY]_x000d__x000a_      ,[EnrolNYNextLevel]_x000d__x000a_      ,[RepNYNextLevel]_x000d__x000a_      ,[TrinNYNextLevel]_x000d__x000a_  FROM [warehouse].[CohortNation]"/>
  </connection>
  <connection id="2" name="EdLevelER (% of Repeaters)" type="5" refreshedVersion="6" savePassword="1" background="1" saveData="1">
    <dbPr connection="Provider=SQLOLEDB.1;Password=P@55wordRM!;Persist Security Info=True;User ID=dbreadonly;Initial Catalog=miemis;Data Source=data.pss.edu.mh,14332;Use Procedure for Prepare=1;Auto Translate=True;Packet Size=4096;Workstation ID=WASPINATOR2;Use Encryption for Data=False;Tag with column collation when possible=False" command="/*&lt;model&gt;SELECT [SurveyYear][0d0a]      ,[edLevelCode][0d0a]      ,[enrolM][0d0a]      ,[enrolF][0d0a]      ,[enrol][0d0a]      ,[repM][0d0a]      ,[repF][0d0a]      ,[rep][0d0a]      ,[firstYear][0d0a]      ,[lastYear][0d0a]      ,[numYears][0d0a]  FROM [warehouse].[EdLevelERDistrict]&lt;/model&gt; */SELECT [SurveyYear]_x000d__x000a_      ,[edLevelCode]_x000d__x000a_      ,[enrolM]_x000d__x000a_      ,[enrolF]_x000d__x000a_      ,[enrol]_x000d__x000a_      ,[repM]_x000d__x000a_      ,[repF]_x000d__x000a_      ,[rep]_x000d__x000a_      ,[firstYear]_x000d__x000a_      ,[lastYear]_x000d__x000a_      ,[numYears]_x000d__x000a_  FROM [warehouse].[EdLevelER]"/>
  </connection>
</connections>
</file>

<file path=xl/sharedStrings.xml><?xml version="1.0" encoding="utf-8"?>
<sst xmlns="http://schemas.openxmlformats.org/spreadsheetml/2006/main" count="1020" uniqueCount="99">
  <si>
    <t>GenderCode</t>
  </si>
  <si>
    <t>Row Labels</t>
  </si>
  <si>
    <t>Grand Total</t>
  </si>
  <si>
    <t>Sum of Enrol</t>
  </si>
  <si>
    <t>Sum of EnrolNYNextLevel</t>
  </si>
  <si>
    <t>Sum of Rep</t>
  </si>
  <si>
    <t>Sum of RepNY</t>
  </si>
  <si>
    <t>Sum of RepNYNextLevel</t>
  </si>
  <si>
    <t>Sum of thePR</t>
  </si>
  <si>
    <t>Sum of theRR</t>
  </si>
  <si>
    <t>Sum of theSR</t>
  </si>
  <si>
    <t>Sum of theDR</t>
  </si>
  <si>
    <t>Notes</t>
  </si>
  <si>
    <t>GenderCode is set in the pivot table: M, F or (blank) for all</t>
  </si>
  <si>
    <t>(Survival Year-on-Year)</t>
  </si>
  <si>
    <t>Year Flow</t>
  </si>
  <si>
    <t>Year</t>
  </si>
  <si>
    <t>Grade Level</t>
  </si>
  <si>
    <t>Promotion Rate</t>
  </si>
  <si>
    <t>Repetition Rate</t>
  </si>
  <si>
    <t>Transition Rate</t>
  </si>
  <si>
    <t>Dropout Rate</t>
  </si>
  <si>
    <t>Survival Rate (from G1)</t>
  </si>
  <si>
    <t>Survival Rate (from G9)</t>
  </si>
  <si>
    <t>Column Labels</t>
  </si>
  <si>
    <t>rep</t>
  </si>
  <si>
    <t>repF</t>
  </si>
  <si>
    <t>repM</t>
  </si>
  <si>
    <t>enrol</t>
  </si>
  <si>
    <t>enrolF</t>
  </si>
  <si>
    <t>enrolM</t>
  </si>
  <si>
    <t>Dropout Rate (from G1)</t>
  </si>
  <si>
    <t>Dropout Rate (from G9)</t>
  </si>
  <si>
    <t>Education Level</t>
  </si>
  <si>
    <t>ECE</t>
  </si>
  <si>
    <t>PRI</t>
  </si>
  <si>
    <t>SEC</t>
  </si>
  <si>
    <t>For the chart</t>
  </si>
  <si>
    <t>SY2016-2017=&gt;SY2017-2018 (From G9 to G12)</t>
  </si>
  <si>
    <t>Survival Rate</t>
  </si>
  <si>
    <t xml:space="preserve"> (From G1 to G12)</t>
  </si>
  <si>
    <t>SY2016-2017=&gt;SY2017-2018</t>
  </si>
  <si>
    <t>From G1 to G12</t>
  </si>
  <si>
    <t>From G9 to G12</t>
  </si>
  <si>
    <t>Dropouts/Survival SY2016-2017=&gt;SY2017-2018</t>
  </si>
  <si>
    <t>Decided not to include in short indicators report</t>
  </si>
  <si>
    <t>SurveyYear</t>
  </si>
  <si>
    <t>edLevelCode</t>
  </si>
  <si>
    <t>firstYear</t>
  </si>
  <si>
    <t>lastYear</t>
  </si>
  <si>
    <t>numYears</t>
  </si>
  <si>
    <t>The below data reads like this. For example, Promotion rate for Year 2013 and Grade 0 is the cohort going from Grade 0 in SY2012-2013 to Grade 1 in SY2013-2014</t>
  </si>
  <si>
    <t>(blank)</t>
  </si>
  <si>
    <t>F</t>
  </si>
  <si>
    <t>M</t>
  </si>
  <si>
    <t>CHK</t>
  </si>
  <si>
    <t>KSA</t>
  </si>
  <si>
    <t>PNI</t>
  </si>
  <si>
    <t>YAP</t>
  </si>
  <si>
    <t>(All)</t>
  </si>
  <si>
    <t>% of Repeaters (M)</t>
  </si>
  <si>
    <t>% of Repeaters (F)</t>
  </si>
  <si>
    <t>% of Repeaters</t>
  </si>
  <si>
    <t>% Repeaters</t>
  </si>
  <si>
    <t>Sum of theTR</t>
  </si>
  <si>
    <t>State</t>
  </si>
  <si>
    <t>Promotion Rates</t>
  </si>
  <si>
    <t>Transition Rates</t>
  </si>
  <si>
    <t>Survival Rates (from G1)</t>
  </si>
  <si>
    <t>Survival Rates (from G9)</t>
  </si>
  <si>
    <t>Gender</t>
  </si>
  <si>
    <t>8 Total</t>
  </si>
  <si>
    <t>Average Total</t>
  </si>
  <si>
    <t>Enrol</t>
  </si>
  <si>
    <t>Graduate</t>
  </si>
  <si>
    <t>This actually not warehouse but mocked up warehouse table</t>
  </si>
  <si>
    <t>Grade</t>
  </si>
  <si>
    <t>Graduation Rate</t>
  </si>
  <si>
    <t>12 Total</t>
  </si>
  <si>
    <t>Currently using external spreadsheet with all workbook data to compute this until available in warehouse from data direction (and not just the reconstructed cohort)</t>
  </si>
  <si>
    <t>Lookup</t>
  </si>
  <si>
    <t>Column is incorrect</t>
  </si>
  <si>
    <t>Not verified</t>
  </si>
  <si>
    <t>% Repeater Male</t>
  </si>
  <si>
    <t>% Repeaters Female</t>
  </si>
  <si>
    <t>% Repeaters Total</t>
  </si>
  <si>
    <t>Dropout Rate Trend</t>
  </si>
  <si>
    <t>Dropout Rate by Grade</t>
  </si>
  <si>
    <t>Sum of Repetition Rate</t>
  </si>
  <si>
    <t>Repetition Rate Trend</t>
  </si>
  <si>
    <t>1</t>
  </si>
  <si>
    <t xml:space="preserve">Same as table produce in cell N3 but only include last few years </t>
  </si>
  <si>
    <t>SY2015-2016=&gt;SY2016-2017</t>
  </si>
  <si>
    <t>SY2017-2018=&gt;SY2018-2019</t>
  </si>
  <si>
    <t>SY2018-2019=&gt;SY2019-2020</t>
  </si>
  <si>
    <t>Sum of Dropout Rate</t>
  </si>
  <si>
    <t>Repetition Rates</t>
  </si>
  <si>
    <t>Dropout Rates</t>
  </si>
  <si>
    <t>To produce pivot to be included in nice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</si>
</sst>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Open Sans"/>
      <family val="2"/>
    </font>
    <font>
      <sz val="8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s sans"/>
    </font>
    <font>
      <b/>
      <sz val="11"/>
      <color theme="1"/>
      <name val="Calibri"/>
      <family val="2"/>
      <scheme val="minor"/>
    </font>
    <font>
      <sz val="8"/>
      <color theme="1"/>
      <name val="Open Sans"/>
      <family val="2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1" fillId="4" borderId="0" applyNumberFormat="0" applyBorder="0" applyAlignment="0" applyProtection="0"/>
    <xf numFmtId="0" fontId="8" fillId="5" borderId="0" applyNumberFormat="0" applyBorder="0" applyAlignment="0" applyProtection="0"/>
  </cellStyleXfs>
  <cellXfs count="54">
    <xf numFmtId="0" fontId="0" fillId="0" borderId="0" xfId="0"/>
    <xf numFmtId="0" fontId="2" fillId="3" borderId="2" xfId="0" applyFont="1" applyFill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10" fontId="3" fillId="0" borderId="0" xfId="0" applyNumberFormat="1" applyFont="1"/>
    <xf numFmtId="0" fontId="3" fillId="0" borderId="0" xfId="0" applyFont="1" applyFill="1" applyBorder="1"/>
    <xf numFmtId="10" fontId="3" fillId="2" borderId="1" xfId="1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Fill="1" applyBorder="1"/>
    <xf numFmtId="10" fontId="5" fillId="0" borderId="0" xfId="0" applyNumberFormat="1" applyFont="1"/>
    <xf numFmtId="0" fontId="0" fillId="0" borderId="0" xfId="0" applyAlignment="1">
      <alignment horizontal="center" vertical="center"/>
    </xf>
    <xf numFmtId="0" fontId="1" fillId="4" borderId="2" xfId="2" applyBorder="1" applyAlignment="1">
      <alignment horizontal="right"/>
    </xf>
    <xf numFmtId="0" fontId="1" fillId="4" borderId="0" xfId="2" applyBorder="1" applyAlignment="1">
      <alignment horizontal="right"/>
    </xf>
    <xf numFmtId="2" fontId="3" fillId="0" borderId="0" xfId="0" applyNumberFormat="1" applyFont="1"/>
    <xf numFmtId="2" fontId="0" fillId="0" borderId="0" xfId="0" applyNumberFormat="1"/>
    <xf numFmtId="2" fontId="3" fillId="2" borderId="1" xfId="1" applyNumberFormat="1" applyFont="1"/>
    <xf numFmtId="0" fontId="3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pivotButton="1" applyFont="1"/>
    <xf numFmtId="0" fontId="7" fillId="0" borderId="0" xfId="0" applyFont="1" applyAlignment="1">
      <alignment horizontal="left"/>
    </xf>
    <xf numFmtId="9" fontId="7" fillId="0" borderId="0" xfId="0" applyNumberFormat="1" applyFont="1"/>
    <xf numFmtId="0" fontId="7" fillId="0" borderId="0" xfId="0" applyFont="1" applyAlignment="1">
      <alignment horizontal="left" indent="1"/>
    </xf>
    <xf numFmtId="0" fontId="7" fillId="0" borderId="0" xfId="0" applyNumberFormat="1" applyFont="1"/>
    <xf numFmtId="0" fontId="7" fillId="0" borderId="0" xfId="0" applyFont="1" applyAlignment="1">
      <alignment horizontal="left" indent="2"/>
    </xf>
    <xf numFmtId="0" fontId="0" fillId="4" borderId="2" xfId="2" applyFont="1" applyBorder="1" applyAlignment="1">
      <alignment horizontal="right"/>
    </xf>
    <xf numFmtId="10" fontId="0" fillId="0" borderId="0" xfId="0" applyNumberFormat="1"/>
    <xf numFmtId="0" fontId="0" fillId="4" borderId="0" xfId="2" applyFont="1" applyBorder="1" applyAlignment="1">
      <alignment horizontal="right"/>
    </xf>
    <xf numFmtId="0" fontId="0" fillId="2" borderId="1" xfId="1" applyFont="1"/>
    <xf numFmtId="0" fontId="8" fillId="5" borderId="3" xfId="3" applyBorder="1"/>
    <xf numFmtId="0" fontId="8" fillId="5" borderId="0" xfId="3" applyBorder="1" applyAlignment="1">
      <alignment horizontal="right"/>
    </xf>
    <xf numFmtId="0" fontId="5" fillId="2" borderId="1" xfId="1" applyFont="1"/>
    <xf numFmtId="0" fontId="3" fillId="0" borderId="0" xfId="0" pivotButton="1" applyFont="1"/>
    <xf numFmtId="9" fontId="3" fillId="0" borderId="0" xfId="0" applyNumberFormat="1" applyFont="1"/>
    <xf numFmtId="164" fontId="3" fillId="0" borderId="0" xfId="0" applyNumberFormat="1" applyFont="1"/>
    <xf numFmtId="0" fontId="3" fillId="0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3" fillId="0" borderId="4" xfId="0" applyFont="1" applyBorder="1"/>
    <xf numFmtId="0" fontId="3" fillId="0" borderId="4" xfId="0" applyFont="1" applyFill="1" applyBorder="1"/>
    <xf numFmtId="0" fontId="2" fillId="3" borderId="6" xfId="0" applyFont="1" applyFill="1" applyBorder="1" applyAlignment="1">
      <alignment horizontal="right" wrapText="1"/>
    </xf>
    <xf numFmtId="0" fontId="2" fillId="3" borderId="7" xfId="0" applyFont="1" applyFill="1" applyBorder="1" applyAlignment="1">
      <alignment horizontal="right" wrapText="1"/>
    </xf>
    <xf numFmtId="164" fontId="3" fillId="2" borderId="1" xfId="1" applyNumberFormat="1" applyFont="1"/>
    <xf numFmtId="164" fontId="3" fillId="0" borderId="4" xfId="0" applyNumberFormat="1" applyFont="1" applyBorder="1"/>
    <xf numFmtId="164" fontId="3" fillId="2" borderId="5" xfId="1" applyNumberFormat="1" applyFont="1" applyBorder="1"/>
    <xf numFmtId="0" fontId="0" fillId="0" borderId="0" xfId="0" applyAlignment="1">
      <alignment horizontal="left" indent="2"/>
    </xf>
    <xf numFmtId="0" fontId="0" fillId="0" borderId="0" xfId="0" applyAlignment="1">
      <alignment wrapText="1"/>
    </xf>
  </cellXfs>
  <cellStyles count="4">
    <cellStyle name="20% - Accent1" xfId="2" builtinId="30"/>
    <cellStyle name="Neutral" xfId="3" builtinId="28"/>
    <cellStyle name="Normal" xfId="0" builtinId="0"/>
    <cellStyle name="Note" xfId="1" builtinId="10"/>
  </cellStyles>
  <dxfs count="574"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4" formatCode="0.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4" formatCode="0.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4" formatCode="0.0%"/>
    </dxf>
    <dxf>
      <alignment wrapText="1" readingOrder="0"/>
    </dxf>
    <dxf>
      <numFmt numFmtId="14" formatCode="0.0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horizontal="right" readingOrder="0"/>
    </dxf>
    <dxf>
      <alignment horizontal="right" readingOrder="0"/>
    </dxf>
    <dxf>
      <alignment horizontal="right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numFmt numFmtId="164" formatCode="0.0%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numFmt numFmtId="164" formatCode="0.0%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numFmt numFmtId="164" formatCode="0.0%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Open Sans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Open Sans"/>
        <scheme val="none"/>
      </font>
    </dxf>
    <dxf>
      <numFmt numFmtId="164" formatCode="0.0%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numFmt numFmtId="164" formatCode="0.0%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numFmt numFmtId="164" formatCode="0.0%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numFmt numFmtId="164" formatCode="0.0%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Dropouts/Survival SY2016-2017=&gt;SY2017-2018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'Warehouse CohortNation'!$AL$44</c:f>
              <c:strCache>
                <c:ptCount val="1"/>
                <c:pt idx="0">
                  <c:v>Survival 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'Warehouse CohortNation'!$AM$42:$AN$43</c:f>
              <c:strCache>
                <c:ptCount val="2"/>
                <c:pt idx="0">
                  <c:v>From G1 to G12</c:v>
                </c:pt>
                <c:pt idx="1">
                  <c:v>From G9 to G12</c:v>
                </c:pt>
              </c:strCache>
            </c:strRef>
          </c:cat>
          <c:val>
            <c:numRef>
              <c:f>'Warehouse CohortNation'!$AM$44:$AN$44</c:f>
              <c:numCache>
                <c:formatCode>General</c:formatCode>
                <c:ptCount val="2"/>
                <c:pt idx="0">
                  <c:v>0.33202361748210257</c:v>
                </c:pt>
                <c:pt idx="1">
                  <c:v>0.59372986686502682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3-4CEE-BD41-40184F7946EA}"/>
            </c:ext>
          </c:extLst>
        </c:ser>
        <c:ser>
          <c:idx val="1"/>
          <c:order val="1"/>
          <c:tx>
            <c:strRef>
              <c:f>'Warehouse CohortNation'!$AL$45</c:f>
              <c:strCache>
                <c:ptCount val="1"/>
                <c:pt idx="0">
                  <c:v>Dropout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'Warehouse CohortNation'!$AM$42:$AN$43</c:f>
              <c:strCache>
                <c:ptCount val="2"/>
                <c:pt idx="0">
                  <c:v>From G1 to G12</c:v>
                </c:pt>
                <c:pt idx="1">
                  <c:v>From G9 to G12</c:v>
                </c:pt>
              </c:strCache>
            </c:strRef>
          </c:cat>
          <c:val>
            <c:numRef>
              <c:f>'Warehouse CohortNation'!$AM$45:$AN$45</c:f>
              <c:numCache>
                <c:formatCode>General</c:formatCode>
                <c:ptCount val="2"/>
                <c:pt idx="0">
                  <c:v>0.66797638251789748</c:v>
                </c:pt>
                <c:pt idx="1">
                  <c:v>0.40627013313497318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A3-4CEE-BD41-40184F794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6412111"/>
        <c:axId val="1066405455"/>
      </c:barChart>
      <c:catAx>
        <c:axId val="10664121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405455"/>
        <c:crosses val="autoZero"/>
        <c:auto val="1"/>
        <c:lblAlgn val="ctr"/>
        <c:lblOffset val="100"/>
        <c:noMultiLvlLbl val="0"/>
      </c:catAx>
      <c:valAx>
        <c:axId val="1066405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412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[flows-ratios.xlsx]Flows!PivotTable11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</a:ln>
            <a:effectLst/>
          </c:spPr>
        </c:marker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</a:ln>
            <a:effectLst/>
          </c:spPr>
        </c:marker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</a:ln>
            <a:effectLst/>
          </c:spPr>
        </c:marker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>
                <a:lumMod val="60000"/>
              </a:schemeClr>
            </a:solidFill>
            <a:ln w="9525">
              <a:solidFill>
                <a:schemeClr val="accent6">
                  <a:lumMod val="60000"/>
                </a:schemeClr>
              </a:solidFill>
            </a:ln>
            <a:effectLst/>
          </c:spPr>
        </c:marker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80000"/>
                <a:lumOff val="20000"/>
              </a:schemeClr>
            </a:solidFill>
            <a:ln w="9525">
              <a:solidFill>
                <a:schemeClr val="accent1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80000"/>
                <a:lumOff val="20000"/>
              </a:schemeClr>
            </a:solidFill>
            <a:ln w="9525">
              <a:solidFill>
                <a:schemeClr val="accent2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80000"/>
                <a:lumOff val="20000"/>
              </a:schemeClr>
            </a:solidFill>
            <a:ln w="9525">
              <a:solidFill>
                <a:schemeClr val="accent3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80000"/>
                <a:lumOff val="20000"/>
              </a:schemeClr>
            </a:solidFill>
            <a:ln w="9525">
              <a:solidFill>
                <a:schemeClr val="accent4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>
                <a:lumMod val="80000"/>
                <a:lumOff val="20000"/>
              </a:schemeClr>
            </a:solidFill>
            <a:ln w="9525">
              <a:solidFill>
                <a:schemeClr val="accent5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>
                <a:lumMod val="80000"/>
                <a:lumOff val="20000"/>
              </a:schemeClr>
            </a:solidFill>
            <a:ln w="9525">
              <a:solidFill>
                <a:schemeClr val="accent6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80000"/>
              </a:schemeClr>
            </a:solidFill>
            <a:ln w="9525">
              <a:solidFill>
                <a:schemeClr val="accent1">
                  <a:lumMod val="80000"/>
                </a:schemeClr>
              </a:solidFill>
            </a:ln>
            <a:effectLst/>
          </c:spPr>
        </c:marker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80000"/>
              </a:schemeClr>
            </a:solidFill>
            <a:ln w="9525">
              <a:solidFill>
                <a:schemeClr val="accent2">
                  <a:lumMod val="80000"/>
                </a:schemeClr>
              </a:solidFill>
            </a:ln>
            <a:effectLst/>
          </c:spPr>
        </c:marker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80000"/>
              </a:schemeClr>
            </a:solidFill>
            <a:ln w="9525">
              <a:solidFill>
                <a:schemeClr val="accent3">
                  <a:lumMod val="80000"/>
                </a:schemeClr>
              </a:solidFill>
            </a:ln>
            <a:effectLst/>
          </c:spPr>
        </c:marker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80000"/>
              </a:schemeClr>
            </a:solidFill>
            <a:ln w="9525">
              <a:solidFill>
                <a:schemeClr val="accent4">
                  <a:lumMod val="80000"/>
                </a:schemeClr>
              </a:solidFill>
            </a:ln>
            <a:effectLst/>
          </c:spPr>
        </c:marker>
      </c:pivotFmt>
      <c:pivotFmt>
        <c:idx val="4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4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4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4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5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5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5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</a:ln>
            <a:effectLst/>
          </c:spPr>
        </c:marker>
      </c:pivotFmt>
      <c:pivotFmt>
        <c:idx val="5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</a:ln>
            <a:effectLst/>
          </c:spPr>
        </c:marker>
      </c:pivotFmt>
      <c:pivotFmt>
        <c:idx val="5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</a:ln>
            <a:effectLst/>
          </c:spPr>
        </c:marker>
      </c:pivotFmt>
      <c:pivotFmt>
        <c:idx val="5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>
                <a:lumMod val="60000"/>
              </a:schemeClr>
            </a:solidFill>
            <a:ln w="9525">
              <a:solidFill>
                <a:schemeClr val="accent6">
                  <a:lumMod val="60000"/>
                </a:schemeClr>
              </a:solidFill>
            </a:ln>
            <a:effectLst/>
          </c:spPr>
        </c:marker>
      </c:pivotFmt>
      <c:pivotFmt>
        <c:idx val="5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80000"/>
                <a:lumOff val="20000"/>
              </a:schemeClr>
            </a:solidFill>
            <a:ln w="9525">
              <a:solidFill>
                <a:schemeClr val="accent1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5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80000"/>
                <a:lumOff val="20000"/>
              </a:schemeClr>
            </a:solidFill>
            <a:ln w="9525">
              <a:solidFill>
                <a:schemeClr val="accent2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5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80000"/>
                <a:lumOff val="20000"/>
              </a:schemeClr>
            </a:solidFill>
            <a:ln w="9525">
              <a:solidFill>
                <a:schemeClr val="accent3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5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80000"/>
                <a:lumOff val="20000"/>
              </a:schemeClr>
            </a:solidFill>
            <a:ln w="9525">
              <a:solidFill>
                <a:schemeClr val="accent4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6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>
                <a:lumMod val="80000"/>
                <a:lumOff val="20000"/>
              </a:schemeClr>
            </a:solidFill>
            <a:ln w="9525">
              <a:solidFill>
                <a:schemeClr val="accent5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6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>
                <a:lumMod val="80000"/>
                <a:lumOff val="20000"/>
              </a:schemeClr>
            </a:solidFill>
            <a:ln w="9525">
              <a:solidFill>
                <a:schemeClr val="accent6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6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80000"/>
              </a:schemeClr>
            </a:solidFill>
            <a:ln w="9525">
              <a:solidFill>
                <a:schemeClr val="accent1">
                  <a:lumMod val="80000"/>
                </a:schemeClr>
              </a:solidFill>
            </a:ln>
            <a:effectLst/>
          </c:spPr>
        </c:marker>
      </c:pivotFmt>
      <c:pivotFmt>
        <c:idx val="6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80000"/>
              </a:schemeClr>
            </a:solidFill>
            <a:ln w="9525">
              <a:solidFill>
                <a:schemeClr val="accent2">
                  <a:lumMod val="80000"/>
                </a:schemeClr>
              </a:solidFill>
            </a:ln>
            <a:effectLst/>
          </c:spPr>
        </c:marker>
      </c:pivotFmt>
      <c:pivotFmt>
        <c:idx val="6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80000"/>
              </a:schemeClr>
            </a:solidFill>
            <a:ln w="9525">
              <a:solidFill>
                <a:schemeClr val="accent3">
                  <a:lumMod val="80000"/>
                </a:schemeClr>
              </a:solidFill>
            </a:ln>
            <a:effectLst/>
          </c:spPr>
        </c:marker>
      </c:pivotFmt>
      <c:pivotFmt>
        <c:idx val="6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80000"/>
              </a:schemeClr>
            </a:solidFill>
            <a:ln w="9525">
              <a:solidFill>
                <a:schemeClr val="accent4">
                  <a:lumMod val="80000"/>
                </a:schemeClr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Flows!$CF$2:$CF$4</c:f>
              <c:strCache>
                <c:ptCount val="1"/>
                <c:pt idx="0">
                  <c:v>1 - 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Flows!$CF$5:$CF$8</c:f>
              <c:numCache>
                <c:formatCode>0.0%</c:formatCode>
                <c:ptCount val="4"/>
                <c:pt idx="0">
                  <c:v>1.5580736543909346E-2</c:v>
                </c:pt>
                <c:pt idx="1">
                  <c:v>4.4142614601018648E-2</c:v>
                </c:pt>
                <c:pt idx="2">
                  <c:v>3.14569536423841E-2</c:v>
                </c:pt>
                <c:pt idx="3">
                  <c:v>3.7037037037036979E-2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C29-B848-5A9FEC75E2F6}"/>
            </c:ext>
          </c:extLst>
        </c:ser>
        <c:ser>
          <c:idx val="1"/>
          <c:order val="1"/>
          <c:tx>
            <c:strRef>
              <c:f>Flows!$CG$2:$CG$4</c:f>
              <c:strCache>
                <c:ptCount val="1"/>
                <c:pt idx="0">
                  <c:v>1 - 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Flows!$CG$5:$CG$8</c:f>
              <c:numCache>
                <c:formatCode>0.0%</c:formatCode>
                <c:ptCount val="4"/>
                <c:pt idx="0">
                  <c:v>2.8571428571428581E-2</c:v>
                </c:pt>
                <c:pt idx="1">
                  <c:v>4.179104477611939E-2</c:v>
                </c:pt>
                <c:pt idx="2">
                  <c:v>5.6277056277056259E-2</c:v>
                </c:pt>
                <c:pt idx="3">
                  <c:v>7.2580645161290369E-2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20-4C29-B848-5A9FEC75E2F6}"/>
            </c:ext>
          </c:extLst>
        </c:ser>
        <c:ser>
          <c:idx val="2"/>
          <c:order val="2"/>
          <c:tx>
            <c:strRef>
              <c:f>Flows!$CH$2:$CH$4</c:f>
              <c:strCache>
                <c:ptCount val="1"/>
                <c:pt idx="0">
                  <c:v>2 - 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Flows!$CH$5:$CH$8</c:f>
              <c:numCache>
                <c:formatCode>0.0%</c:formatCode>
                <c:ptCount val="4"/>
                <c:pt idx="0">
                  <c:v>6.5088757396449703E-2</c:v>
                </c:pt>
                <c:pt idx="1">
                  <c:v>2.9154518950438302E-3</c:v>
                </c:pt>
                <c:pt idx="2">
                  <c:v>4.3706293706293642E-2</c:v>
                </c:pt>
                <c:pt idx="3">
                  <c:v>5.902777777777779E-2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0-4C29-B848-5A9FEC75E2F6}"/>
            </c:ext>
          </c:extLst>
        </c:ser>
        <c:ser>
          <c:idx val="3"/>
          <c:order val="3"/>
          <c:tx>
            <c:strRef>
              <c:f>Flows!$CI$2:$CI$4</c:f>
              <c:strCache>
                <c:ptCount val="1"/>
                <c:pt idx="0">
                  <c:v>2 - 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Flows!$CI$5:$CI$8</c:f>
              <c:numCache>
                <c:formatCode>0.0%</c:formatCode>
                <c:ptCount val="4"/>
                <c:pt idx="0">
                  <c:v>5.1700680272108834E-2</c:v>
                </c:pt>
                <c:pt idx="1">
                  <c:v>7.4235807860262071E-2</c:v>
                </c:pt>
                <c:pt idx="2">
                  <c:v>5.0535987748851485E-2</c:v>
                </c:pt>
                <c:pt idx="3">
                  <c:v>5.616224648985968E-2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0-4C29-B848-5A9FEC75E2F6}"/>
            </c:ext>
          </c:extLst>
        </c:ser>
        <c:ser>
          <c:idx val="4"/>
          <c:order val="4"/>
          <c:tx>
            <c:strRef>
              <c:f>Flows!$CJ$2:$CJ$4</c:f>
              <c:strCache>
                <c:ptCount val="1"/>
                <c:pt idx="0">
                  <c:v>3 - F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Flows!$CJ$5:$CJ$8</c:f>
              <c:numCache>
                <c:formatCode>0.0%</c:formatCode>
                <c:ptCount val="4"/>
                <c:pt idx="0">
                  <c:v>7.8347578347578328E-2</c:v>
                </c:pt>
                <c:pt idx="1">
                  <c:v>3.0303030303030387E-2</c:v>
                </c:pt>
                <c:pt idx="2">
                  <c:v>0.10355029585798814</c:v>
                </c:pt>
                <c:pt idx="3">
                  <c:v>6.7765567765567747E-2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20-4C29-B848-5A9FEC75E2F6}"/>
            </c:ext>
          </c:extLst>
        </c:ser>
        <c:ser>
          <c:idx val="5"/>
          <c:order val="5"/>
          <c:tx>
            <c:strRef>
              <c:f>Flows!$CK$2:$CK$4</c:f>
              <c:strCache>
                <c:ptCount val="1"/>
                <c:pt idx="0">
                  <c:v>3 - 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Flows!$CK$5:$CK$8</c:f>
              <c:numCache>
                <c:formatCode>0.0%</c:formatCode>
                <c:ptCount val="4"/>
                <c:pt idx="0">
                  <c:v>0.10416666666666663</c:v>
                </c:pt>
                <c:pt idx="1">
                  <c:v>8.6257309941520477E-2</c:v>
                </c:pt>
                <c:pt idx="2">
                  <c:v>-3.1695721077655836E-3</c:v>
                </c:pt>
                <c:pt idx="3">
                  <c:v>3.5947712418300748E-2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20-4C29-B848-5A9FEC75E2F6}"/>
            </c:ext>
          </c:extLst>
        </c:ser>
        <c:ser>
          <c:idx val="6"/>
          <c:order val="6"/>
          <c:tx>
            <c:strRef>
              <c:f>Flows!$CL$2:$CL$4</c:f>
              <c:strCache>
                <c:ptCount val="1"/>
                <c:pt idx="0">
                  <c:v>4 - F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Flows!$CL$5:$CL$8</c:f>
              <c:numCache>
                <c:formatCode>0.0%</c:formatCode>
                <c:ptCount val="4"/>
                <c:pt idx="0">
                  <c:v>2.3916292974588971E-2</c:v>
                </c:pt>
                <c:pt idx="1">
                  <c:v>5.754276827371696E-2</c:v>
                </c:pt>
                <c:pt idx="2">
                  <c:v>2.9850746268656692E-2</c:v>
                </c:pt>
                <c:pt idx="3">
                  <c:v>8.0724876441515714E-2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20-4C29-B848-5A9FEC75E2F6}"/>
            </c:ext>
          </c:extLst>
        </c:ser>
        <c:ser>
          <c:idx val="7"/>
          <c:order val="7"/>
          <c:tx>
            <c:strRef>
              <c:f>Flows!$CM$2:$CM$4</c:f>
              <c:strCache>
                <c:ptCount val="1"/>
                <c:pt idx="0">
                  <c:v>4 - M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Flows!$CM$5:$CM$8</c:f>
              <c:numCache>
                <c:formatCode>0.0%</c:formatCode>
                <c:ptCount val="4"/>
                <c:pt idx="0">
                  <c:v>1.4347202295552641E-3</c:v>
                </c:pt>
                <c:pt idx="1">
                  <c:v>4.4604316546762668E-2</c:v>
                </c:pt>
                <c:pt idx="2">
                  <c:v>-2.4115755627009738E-2</c:v>
                </c:pt>
                <c:pt idx="3">
                  <c:v>2.5316455696202556E-2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20-4C29-B848-5A9FEC75E2F6}"/>
            </c:ext>
          </c:extLst>
        </c:ser>
        <c:ser>
          <c:idx val="8"/>
          <c:order val="8"/>
          <c:tx>
            <c:strRef>
              <c:f>Flows!$CN$2:$CN$4</c:f>
              <c:strCache>
                <c:ptCount val="1"/>
                <c:pt idx="0">
                  <c:v>5 - F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Flows!$CN$5:$CN$8</c:f>
              <c:numCache>
                <c:formatCode>0.0%</c:formatCode>
                <c:ptCount val="4"/>
                <c:pt idx="0">
                  <c:v>5.3110773899848307E-2</c:v>
                </c:pt>
                <c:pt idx="1">
                  <c:v>1.3846153846153841E-2</c:v>
                </c:pt>
                <c:pt idx="2">
                  <c:v>2.6058631921824116E-2</c:v>
                </c:pt>
                <c:pt idx="3">
                  <c:v>5.084745762711862E-2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A20-4C29-B848-5A9FEC75E2F6}"/>
            </c:ext>
          </c:extLst>
        </c:ser>
        <c:ser>
          <c:idx val="9"/>
          <c:order val="9"/>
          <c:tx>
            <c:strRef>
              <c:f>Flows!$CO$2:$CO$4</c:f>
              <c:strCache>
                <c:ptCount val="1"/>
                <c:pt idx="0">
                  <c:v>5 - M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Flows!$CO$5:$CO$8</c:f>
              <c:numCache>
                <c:formatCode>0.0%</c:formatCode>
                <c:ptCount val="4"/>
                <c:pt idx="0">
                  <c:v>8.7988826815642462E-2</c:v>
                </c:pt>
                <c:pt idx="1">
                  <c:v>0.10304789550072568</c:v>
                </c:pt>
                <c:pt idx="2">
                  <c:v>4.5801526717557328E-2</c:v>
                </c:pt>
                <c:pt idx="3">
                  <c:v>9.262166405023553E-2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A20-4C29-B848-5A9FEC75E2F6}"/>
            </c:ext>
          </c:extLst>
        </c:ser>
        <c:ser>
          <c:idx val="10"/>
          <c:order val="10"/>
          <c:tx>
            <c:strRef>
              <c:f>Flows!$CP$2:$CP$4</c:f>
              <c:strCache>
                <c:ptCount val="1"/>
                <c:pt idx="0">
                  <c:v>6 - F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Flows!$CP$5:$CP$8</c:f>
              <c:numCache>
                <c:formatCode>0.0%</c:formatCode>
                <c:ptCount val="4"/>
                <c:pt idx="0">
                  <c:v>-1.0327022375215211E-2</c:v>
                </c:pt>
                <c:pt idx="1">
                  <c:v>5.6179775280898903E-2</c:v>
                </c:pt>
                <c:pt idx="2">
                  <c:v>5.4945054945054861E-2</c:v>
                </c:pt>
                <c:pt idx="3">
                  <c:v>3.7414965986394488E-2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A20-4C29-B848-5A9FEC75E2F6}"/>
            </c:ext>
          </c:extLst>
        </c:ser>
        <c:ser>
          <c:idx val="11"/>
          <c:order val="11"/>
          <c:tx>
            <c:strRef>
              <c:f>Flows!$CQ$2:$CQ$4</c:f>
              <c:strCache>
                <c:ptCount val="1"/>
                <c:pt idx="0">
                  <c:v>6 - M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Flows!$CQ$5:$CQ$8</c:f>
              <c:numCache>
                <c:formatCode>0.0%</c:formatCode>
                <c:ptCount val="4"/>
                <c:pt idx="0">
                  <c:v>8.5034013605442826E-3</c:v>
                </c:pt>
                <c:pt idx="1">
                  <c:v>0.10923076923076924</c:v>
                </c:pt>
                <c:pt idx="2">
                  <c:v>1.1290322580645218E-2</c:v>
                </c:pt>
                <c:pt idx="3">
                  <c:v>8.7378640776699101E-2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A20-4C29-B848-5A9FEC75E2F6}"/>
            </c:ext>
          </c:extLst>
        </c:ser>
        <c:ser>
          <c:idx val="12"/>
          <c:order val="12"/>
          <c:tx>
            <c:strRef>
              <c:f>Flows!$CR$2:$CR$4</c:f>
              <c:strCache>
                <c:ptCount val="1"/>
                <c:pt idx="0">
                  <c:v>7 - F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Flows!$CR$5:$CR$8</c:f>
              <c:numCache>
                <c:formatCode>0.0%</c:formatCode>
                <c:ptCount val="4"/>
                <c:pt idx="0">
                  <c:v>-0.25585585585585569</c:v>
                </c:pt>
                <c:pt idx="1">
                  <c:v>-0.27397260273972601</c:v>
                </c:pt>
                <c:pt idx="2">
                  <c:v>-0.27891156462585043</c:v>
                </c:pt>
                <c:pt idx="3">
                  <c:v>-0.31281198003327781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A20-4C29-B848-5A9FEC75E2F6}"/>
            </c:ext>
          </c:extLst>
        </c:ser>
        <c:ser>
          <c:idx val="13"/>
          <c:order val="13"/>
          <c:tx>
            <c:strRef>
              <c:f>Flows!$CS$2:$CS$4</c:f>
              <c:strCache>
                <c:ptCount val="1"/>
                <c:pt idx="0">
                  <c:v>7 - M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Flows!$CS$5:$CS$8</c:f>
              <c:numCache>
                <c:formatCode>0.0%</c:formatCode>
                <c:ptCount val="4"/>
                <c:pt idx="0">
                  <c:v>-0.26280991735537196</c:v>
                </c:pt>
                <c:pt idx="1">
                  <c:v>-0.19415807560137455</c:v>
                </c:pt>
                <c:pt idx="2">
                  <c:v>-0.28621291448516573</c:v>
                </c:pt>
                <c:pt idx="3">
                  <c:v>-0.18770226537216828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A20-4C29-B848-5A9FEC75E2F6}"/>
            </c:ext>
          </c:extLst>
        </c:ser>
        <c:ser>
          <c:idx val="14"/>
          <c:order val="14"/>
          <c:tx>
            <c:strRef>
              <c:f>Flows!$CT$2:$CT$4</c:f>
              <c:strCache>
                <c:ptCount val="1"/>
                <c:pt idx="0">
                  <c:v>8 - F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Flows!$CT$5:$CT$8</c:f>
              <c:numCache>
                <c:formatCode>0.0%</c:formatCode>
                <c:ptCount val="4"/>
                <c:pt idx="0">
                  <c:v>0.25993883792048922</c:v>
                </c:pt>
                <c:pt idx="1">
                  <c:v>0.35336194563662382</c:v>
                </c:pt>
                <c:pt idx="2">
                  <c:v>0.35215053763440862</c:v>
                </c:pt>
                <c:pt idx="3">
                  <c:v>0.35325365205843295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A20-4C29-B848-5A9FEC75E2F6}"/>
            </c:ext>
          </c:extLst>
        </c:ser>
        <c:ser>
          <c:idx val="15"/>
          <c:order val="15"/>
          <c:tx>
            <c:strRef>
              <c:f>Flows!$CU$2:$CU$4</c:f>
              <c:strCache>
                <c:ptCount val="1"/>
                <c:pt idx="0">
                  <c:v>8 - M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Flows!$CU$5:$CU$8</c:f>
              <c:numCache>
                <c:formatCode>0.0%</c:formatCode>
                <c:ptCount val="4"/>
                <c:pt idx="0">
                  <c:v>0.34236804564907275</c:v>
                </c:pt>
                <c:pt idx="1">
                  <c:v>0.34528552456839312</c:v>
                </c:pt>
                <c:pt idx="2">
                  <c:v>0.33999999999999997</c:v>
                </c:pt>
                <c:pt idx="3">
                  <c:v>0.38062755798090042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A20-4C29-B848-5A9FEC75E2F6}"/>
            </c:ext>
          </c:extLst>
        </c:ser>
        <c:ser>
          <c:idx val="16"/>
          <c:order val="16"/>
          <c:tx>
            <c:strRef>
              <c:f>Flows!$CV$2:$CV$4</c:f>
              <c:strCache>
                <c:ptCount val="1"/>
                <c:pt idx="0">
                  <c:v>9 - F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Flows!$CV$5:$CV$8</c:f>
              <c:numCache>
                <c:formatCode>0.0%</c:formatCode>
                <c:ptCount val="4"/>
                <c:pt idx="0">
                  <c:v>0.25862068965517249</c:v>
                </c:pt>
                <c:pt idx="1">
                  <c:v>0.14107883817427391</c:v>
                </c:pt>
                <c:pt idx="2">
                  <c:v>6.9662921348314644E-2</c:v>
                </c:pt>
                <c:pt idx="3">
                  <c:v>0.12291666666666667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A20-4C29-B848-5A9FEC75E2F6}"/>
            </c:ext>
          </c:extLst>
        </c:ser>
        <c:ser>
          <c:idx val="17"/>
          <c:order val="17"/>
          <c:tx>
            <c:strRef>
              <c:f>Flows!$CW$2:$CW$4</c:f>
              <c:strCache>
                <c:ptCount val="1"/>
                <c:pt idx="0">
                  <c:v>9 - M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Flows!$CW$5:$CW$8</c:f>
              <c:numCache>
                <c:formatCode>0.0%</c:formatCode>
                <c:ptCount val="4"/>
                <c:pt idx="0">
                  <c:v>0.21511627906976738</c:v>
                </c:pt>
                <c:pt idx="1">
                  <c:v>0.22103004291845496</c:v>
                </c:pt>
                <c:pt idx="2">
                  <c:v>0.13814432989690728</c:v>
                </c:pt>
                <c:pt idx="3">
                  <c:v>0.10745614035087725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A20-4C29-B848-5A9FEC75E2F6}"/>
            </c:ext>
          </c:extLst>
        </c:ser>
        <c:ser>
          <c:idx val="18"/>
          <c:order val="18"/>
          <c:tx>
            <c:strRef>
              <c:f>Flows!$CX$2:$CX$4</c:f>
              <c:strCache>
                <c:ptCount val="1"/>
                <c:pt idx="0">
                  <c:v>10 - F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Flows!$CX$5:$CX$8</c:f>
              <c:numCache>
                <c:formatCode>0.0%</c:formatCode>
                <c:ptCount val="4"/>
                <c:pt idx="0">
                  <c:v>0.10792951541850215</c:v>
                </c:pt>
                <c:pt idx="1">
                  <c:v>0.1454545454545455</c:v>
                </c:pt>
                <c:pt idx="2">
                  <c:v>0.10096153846153844</c:v>
                </c:pt>
                <c:pt idx="3">
                  <c:v>0.13834951456310685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A20-4C29-B848-5A9FEC75E2F6}"/>
            </c:ext>
          </c:extLst>
        </c:ser>
        <c:ser>
          <c:idx val="19"/>
          <c:order val="19"/>
          <c:tx>
            <c:strRef>
              <c:f>Flows!$CY$2:$CY$4</c:f>
              <c:strCache>
                <c:ptCount val="1"/>
                <c:pt idx="0">
                  <c:v>10 - M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Flows!$CY$5:$CY$8</c:f>
              <c:numCache>
                <c:formatCode>0.0%</c:formatCode>
                <c:ptCount val="4"/>
                <c:pt idx="0">
                  <c:v>0.15829145728643212</c:v>
                </c:pt>
                <c:pt idx="1">
                  <c:v>0.16414141414141414</c:v>
                </c:pt>
                <c:pt idx="2">
                  <c:v>0.11080332409972304</c:v>
                </c:pt>
                <c:pt idx="3">
                  <c:v>0.18527315914489317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A20-4C29-B848-5A9FEC75E2F6}"/>
            </c:ext>
          </c:extLst>
        </c:ser>
        <c:ser>
          <c:idx val="20"/>
          <c:order val="20"/>
          <c:tx>
            <c:strRef>
              <c:f>Flows!$CZ$2:$CZ$4</c:f>
              <c:strCache>
                <c:ptCount val="1"/>
                <c:pt idx="0">
                  <c:v>11 - F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Flows!$CZ$5:$CZ$8</c:f>
              <c:numCache>
                <c:formatCode>0.0%</c:formatCode>
                <c:ptCount val="4"/>
                <c:pt idx="0">
                  <c:v>0.19849246231155782</c:v>
                </c:pt>
                <c:pt idx="1">
                  <c:v>0.14182692307692313</c:v>
                </c:pt>
                <c:pt idx="2">
                  <c:v>6.9696969696969702E-2</c:v>
                </c:pt>
                <c:pt idx="3">
                  <c:v>0.12299465240641705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A20-4C29-B848-5A9FEC75E2F6}"/>
            </c:ext>
          </c:extLst>
        </c:ser>
        <c:ser>
          <c:idx val="21"/>
          <c:order val="21"/>
          <c:tx>
            <c:strRef>
              <c:f>Flows!$DA$2:$DA$4</c:f>
              <c:strCache>
                <c:ptCount val="1"/>
                <c:pt idx="0">
                  <c:v>11 - M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Flows!$DA$5:$DA$8</c:f>
              <c:numCache>
                <c:formatCode>0.0%</c:formatCode>
                <c:ptCount val="4"/>
                <c:pt idx="0">
                  <c:v>0.15406976744186041</c:v>
                </c:pt>
                <c:pt idx="1">
                  <c:v>0.13609467455621294</c:v>
                </c:pt>
                <c:pt idx="2">
                  <c:v>0.10909090909090902</c:v>
                </c:pt>
                <c:pt idx="3">
                  <c:v>0.11006289308176098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A20-4C29-B848-5A9FEC75E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525944"/>
        <c:axId val="881526272"/>
      </c:lineChart>
      <c:catAx>
        <c:axId val="88152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526272"/>
        <c:crosses val="autoZero"/>
        <c:auto val="1"/>
        <c:lblAlgn val="ctr"/>
        <c:lblOffset val="100"/>
        <c:noMultiLvlLbl val="0"/>
      </c:catAx>
      <c:valAx>
        <c:axId val="88152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525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[flows-ratios.xlsx]Flows!PivotTable13</c:name>
    <c:fmtId val="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5400">
            <a:noFill/>
          </a:ln>
          <a:effectLst/>
        </c:spPr>
      </c:pivotFmt>
      <c:pivotFmt>
        <c:idx val="3"/>
        <c:spPr>
          <a:solidFill>
            <a:schemeClr val="accent1"/>
          </a:solidFill>
          <a:ln w="25400">
            <a:noFill/>
          </a:ln>
          <a:effectLst/>
        </c:spPr>
      </c:pivotFmt>
      <c:pivotFmt>
        <c:idx val="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Flows!$ET$3:$ET$4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Flows!$ES$5:$ES$15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Flows!$ET$5:$ET$15</c:f>
              <c:numCache>
                <c:formatCode>0.0%</c:formatCode>
                <c:ptCount val="11"/>
                <c:pt idx="0">
                  <c:v>3.870967741935484E-2</c:v>
                </c:pt>
                <c:pt idx="1">
                  <c:v>4.6801872074882997E-2</c:v>
                </c:pt>
                <c:pt idx="2">
                  <c:v>4.5751633986928102E-2</c:v>
                </c:pt>
                <c:pt idx="3">
                  <c:v>3.4810126582278479E-2</c:v>
                </c:pt>
                <c:pt idx="4">
                  <c:v>4.2386185243328101E-2</c:v>
                </c:pt>
                <c:pt idx="5">
                  <c:v>1.7799352750809062E-2</c:v>
                </c:pt>
                <c:pt idx="6">
                  <c:v>2.1035598705501618E-2</c:v>
                </c:pt>
                <c:pt idx="7">
                  <c:v>8.1855388813096858E-3</c:v>
                </c:pt>
                <c:pt idx="8">
                  <c:v>2.1929824561403508E-2</c:v>
                </c:pt>
                <c:pt idx="9">
                  <c:v>3.0878859857482184E-2</c:v>
                </c:pt>
                <c:pt idx="10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0-4984-9148-513093027775}"/>
            </c:ext>
          </c:extLst>
        </c:ser>
        <c:ser>
          <c:idx val="1"/>
          <c:order val="1"/>
          <c:tx>
            <c:strRef>
              <c:f>Flows!$EU$3:$EU$4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Flows!$ES$5:$ES$15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strCache>
            </c:strRef>
          </c:cat>
          <c:val>
            <c:numRef>
              <c:f>Flows!$EU$5:$EU$15</c:f>
              <c:numCache>
                <c:formatCode>0.0%</c:formatCode>
                <c:ptCount val="11"/>
                <c:pt idx="0">
                  <c:v>2.292768959435626E-2</c:v>
                </c:pt>
                <c:pt idx="1">
                  <c:v>3.125E-2</c:v>
                </c:pt>
                <c:pt idx="2">
                  <c:v>2.9304029304029304E-2</c:v>
                </c:pt>
                <c:pt idx="3">
                  <c:v>2.1416803953871501E-2</c:v>
                </c:pt>
                <c:pt idx="4">
                  <c:v>2.0338983050847456E-2</c:v>
                </c:pt>
                <c:pt idx="5">
                  <c:v>1.3605442176870748E-2</c:v>
                </c:pt>
                <c:pt idx="6">
                  <c:v>3.3277870216306157E-3</c:v>
                </c:pt>
                <c:pt idx="7">
                  <c:v>7.9681274900398405E-3</c:v>
                </c:pt>
                <c:pt idx="8">
                  <c:v>1.4583333333333334E-2</c:v>
                </c:pt>
                <c:pt idx="9">
                  <c:v>9.7087378640776691E-3</c:v>
                </c:pt>
                <c:pt idx="10">
                  <c:v>1.06951871657754E-2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B0-4984-9148-513093027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9945960"/>
        <c:axId val="549945632"/>
      </c:barChart>
      <c:catAx>
        <c:axId val="549945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945632"/>
        <c:crosses val="autoZero"/>
        <c:auto val="1"/>
        <c:lblAlgn val="ctr"/>
        <c:lblOffset val="100"/>
        <c:noMultiLvlLbl val="0"/>
      </c:catAx>
      <c:valAx>
        <c:axId val="549945632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olid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94596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[flows-ratios.xlsx]Percent Repeaters National!PivotTable10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'Percent Repeaters National'!$B$4</c:f>
              <c:strCache>
                <c:ptCount val="1"/>
                <c:pt idx="0">
                  <c:v>% of Repeaters (M)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'Percent Repeaters National'!$A$5:$A$8</c:f>
              <c:strCache>
                <c:ptCount val="3"/>
                <c:pt idx="0">
                  <c:v>ECE</c:v>
                </c:pt>
                <c:pt idx="1">
                  <c:v>PRI</c:v>
                </c:pt>
                <c:pt idx="2">
                  <c:v>SEC</c:v>
                </c:pt>
              </c:strCache>
            </c:strRef>
          </c:cat>
          <c:val>
            <c:numRef>
              <c:f>'Percent Repeaters National'!$B$5:$B$8</c:f>
              <c:numCache>
                <c:formatCode>0.0%</c:formatCode>
                <c:ptCount val="3"/>
                <c:pt idx="0">
                  <c:v>8.0256821829855531E-3</c:v>
                </c:pt>
                <c:pt idx="1">
                  <c:v>3.3555648186744474E-2</c:v>
                </c:pt>
                <c:pt idx="2">
                  <c:v>1.9581363943281565E-2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9-46B6-9545-442845C2A7F9}"/>
            </c:ext>
          </c:extLst>
        </c:ser>
        <c:ser>
          <c:idx val="1"/>
          <c:order val="1"/>
          <c:tx>
            <c:strRef>
              <c:f>'Percent Repeaters National'!$C$4</c:f>
              <c:strCache>
                <c:ptCount val="1"/>
                <c:pt idx="0">
                  <c:v>% of Repeaters (F)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'Percent Repeaters National'!$A$5:$A$8</c:f>
              <c:strCache>
                <c:ptCount val="3"/>
                <c:pt idx="0">
                  <c:v>ECE</c:v>
                </c:pt>
                <c:pt idx="1">
                  <c:v>PRI</c:v>
                </c:pt>
                <c:pt idx="2">
                  <c:v>SEC</c:v>
                </c:pt>
              </c:strCache>
            </c:strRef>
          </c:cat>
          <c:val>
            <c:numRef>
              <c:f>'Percent Repeaters National'!$C$5:$C$8</c:f>
              <c:numCache>
                <c:formatCode>0%</c:formatCode>
                <c:ptCount val="3"/>
                <c:pt idx="0">
                  <c:v>1.0791366906474821E-2</c:v>
                </c:pt>
                <c:pt idx="1">
                  <c:v>1.9222367846221056E-2</c:v>
                </c:pt>
                <c:pt idx="2">
                  <c:v>1.4438166980539862E-2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9-46B6-9545-442845C2A7F9}"/>
            </c:ext>
          </c:extLst>
        </c:ser>
        <c:ser>
          <c:idx val="2"/>
          <c:order val="2"/>
          <c:tx>
            <c:strRef>
              <c:f>'Percent Repeaters National'!$D$4</c:f>
              <c:strCache>
                <c:ptCount val="1"/>
                <c:pt idx="0">
                  <c:v>% of Repeaters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'Percent Repeaters National'!$A$5:$A$8</c:f>
              <c:strCache>
                <c:ptCount val="3"/>
                <c:pt idx="0">
                  <c:v>ECE</c:v>
                </c:pt>
                <c:pt idx="1">
                  <c:v>PRI</c:v>
                </c:pt>
                <c:pt idx="2">
                  <c:v>SEC</c:v>
                </c:pt>
              </c:strCache>
            </c:strRef>
          </c:cat>
          <c:val>
            <c:numRef>
              <c:f>'Percent Repeaters National'!$D$5:$D$8</c:f>
              <c:numCache>
                <c:formatCode>0%</c:formatCode>
                <c:ptCount val="3"/>
                <c:pt idx="0">
                  <c:v>9.3299406276505514E-3</c:v>
                </c:pt>
                <c:pt idx="1">
                  <c:v>2.655716723549488E-2</c:v>
                </c:pt>
                <c:pt idx="2">
                  <c:v>1.6916070266753416E-2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79-46B6-9545-442845C2A7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91052703"/>
        <c:axId val="291058943"/>
      </c:barChart>
      <c:catAx>
        <c:axId val="29105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058943"/>
        <c:crosses val="autoZero"/>
        <c:auto val="1"/>
        <c:lblAlgn val="ctr"/>
        <c:lblOffset val="100"/>
        <c:noMultiLvlLbl val="0"/>
      </c:catAx>
      <c:valAx>
        <c:axId val="2910589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olid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052703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[flows-ratios.xlsx]Percent Repeaters National!PivotTable3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'Percent Repeaters National'!$I$4:$I$5</c:f>
              <c:strCache>
                <c:ptCount val="1"/>
                <c:pt idx="0">
                  <c:v>ECE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'Percent Repeaters National'!$H$6:$H$11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'Percent Repeaters National'!$I$6:$I$11</c:f>
              <c:numCache>
                <c:formatCode>0.0%</c:formatCode>
                <c:ptCount val="5"/>
                <c:pt idx="0">
                  <c:v>1.4749262536873156E-2</c:v>
                </c:pt>
                <c:pt idx="1">
                  <c:v>1.5988372093023256E-2</c:v>
                </c:pt>
                <c:pt idx="2">
                  <c:v>1.973164956590371E-2</c:v>
                </c:pt>
                <c:pt idx="3">
                  <c:v>1.5847860538827259E-2</c:v>
                </c:pt>
                <c:pt idx="4">
                  <c:v>9.3299406276505514E-3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EF-4B45-9DDA-BE46806DD464}"/>
            </c:ext>
          </c:extLst>
        </c:ser>
        <c:ser>
          <c:idx val="1"/>
          <c:order val="1"/>
          <c:tx>
            <c:strRef>
              <c:f>'Percent Repeaters National'!$J$4:$J$5</c:f>
              <c:strCache>
                <c:ptCount val="1"/>
                <c:pt idx="0">
                  <c:v>PRI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'Percent Repeaters National'!$H$6:$H$11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'Percent Repeaters National'!$J$6:$J$11</c:f>
              <c:numCache>
                <c:formatCode>0.0%</c:formatCode>
                <c:ptCount val="5"/>
                <c:pt idx="0">
                  <c:v>2.4085138162808065E-2</c:v>
                </c:pt>
                <c:pt idx="1">
                  <c:v>2.8160974217486444E-2</c:v>
                </c:pt>
                <c:pt idx="2">
                  <c:v>2.0913107511045654E-2</c:v>
                </c:pt>
                <c:pt idx="3">
                  <c:v>2.0726431230506086E-2</c:v>
                </c:pt>
                <c:pt idx="4">
                  <c:v>2.655716723549488E-2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EF-4B45-9DDA-BE46806DD464}"/>
            </c:ext>
          </c:extLst>
        </c:ser>
        <c:ser>
          <c:idx val="2"/>
          <c:order val="2"/>
          <c:tx>
            <c:strRef>
              <c:f>'Percent Repeaters National'!$K$4:$K$5</c:f>
              <c:strCache>
                <c:ptCount val="1"/>
                <c:pt idx="0">
                  <c:v>SEC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'Percent Repeaters National'!$H$6:$H$11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'Percent Repeaters National'!$K$6:$K$11</c:f>
              <c:numCache>
                <c:formatCode>0.0%</c:formatCode>
                <c:ptCount val="5"/>
                <c:pt idx="0">
                  <c:v>4.4409448818897634E-2</c:v>
                </c:pt>
                <c:pt idx="1">
                  <c:v>1.4973958333333334E-2</c:v>
                </c:pt>
                <c:pt idx="2">
                  <c:v>6.9697975439761035E-3</c:v>
                </c:pt>
                <c:pt idx="3">
                  <c:v>4.5766590389016018E-3</c:v>
                </c:pt>
                <c:pt idx="4">
                  <c:v>1.6916070266753416E-2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EF-4B45-9DDA-BE46806DD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194688"/>
        <c:axId val="887191080"/>
      </c:lineChart>
      <c:catAx>
        <c:axId val="88719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191080"/>
        <c:crosses val="autoZero"/>
        <c:auto val="1"/>
        <c:lblAlgn val="ctr"/>
        <c:lblOffset val="100"/>
        <c:noMultiLvlLbl val="0"/>
      </c:catAx>
      <c:valAx>
        <c:axId val="8871910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olid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19468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[flows-ratios.xlsx]Graduation National!PivotTable1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'Graduation National'!$B$3:$B$5</c:f>
              <c:strCache>
                <c:ptCount val="1"/>
                <c:pt idx="0">
                  <c:v>8 - 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'Graduation National'!$A$6:$A$10</c:f>
              <c:strCache>
                <c:ptCount val="4"/>
                <c:pt idx="0">
                  <c:v>CHK</c:v>
                </c:pt>
                <c:pt idx="1">
                  <c:v>KSA</c:v>
                </c:pt>
                <c:pt idx="2">
                  <c:v>PNI</c:v>
                </c:pt>
                <c:pt idx="3">
                  <c:v>YAP</c:v>
                </c:pt>
              </c:strCache>
            </c:strRef>
          </c:cat>
          <c:val>
            <c:numRef>
              <c:f>'Graduation National'!$B$6:$B$10</c:f>
              <c:numCache>
                <c:formatCode>0%</c:formatCode>
                <c:ptCount val="4"/>
                <c:pt idx="0">
                  <c:v>0.93473193473193472</c:v>
                </c:pt>
                <c:pt idx="1">
                  <c:v>0.97142857142857142</c:v>
                </c:pt>
                <c:pt idx="2">
                  <c:v>0.96508728179551118</c:v>
                </c:pt>
                <c:pt idx="3">
                  <c:v>0.97560975609756095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3-490C-AEF7-4739DBA852ED}"/>
            </c:ext>
          </c:extLst>
        </c:ser>
        <c:ser>
          <c:idx val="1"/>
          <c:order val="1"/>
          <c:tx>
            <c:strRef>
              <c:f>'Graduation National'!$C$3:$C$5</c:f>
              <c:strCache>
                <c:ptCount val="1"/>
                <c:pt idx="0">
                  <c:v>8 - 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'Graduation National'!$A$6:$A$10</c:f>
              <c:strCache>
                <c:ptCount val="4"/>
                <c:pt idx="0">
                  <c:v>CHK</c:v>
                </c:pt>
                <c:pt idx="1">
                  <c:v>KSA</c:v>
                </c:pt>
                <c:pt idx="2">
                  <c:v>PNI</c:v>
                </c:pt>
                <c:pt idx="3">
                  <c:v>YAP</c:v>
                </c:pt>
              </c:strCache>
            </c:strRef>
          </c:cat>
          <c:val>
            <c:numRef>
              <c:f>'Graduation National'!$C$6:$C$10</c:f>
              <c:numCache>
                <c:formatCode>0%</c:formatCode>
                <c:ptCount val="4"/>
                <c:pt idx="0">
                  <c:v>0.92741935483870963</c:v>
                </c:pt>
                <c:pt idx="1">
                  <c:v>1</c:v>
                </c:pt>
                <c:pt idx="2">
                  <c:v>0.93264248704663211</c:v>
                </c:pt>
                <c:pt idx="3">
                  <c:v>0.96808510638297873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B3-490C-AEF7-4739DBA852ED}"/>
            </c:ext>
          </c:extLst>
        </c:ser>
        <c:ser>
          <c:idx val="2"/>
          <c:order val="2"/>
          <c:tx>
            <c:strRef>
              <c:f>'Graduation National'!$E$3:$E$5</c:f>
              <c:strCache>
                <c:ptCount val="1"/>
                <c:pt idx="0">
                  <c:v>12 - 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'Graduation National'!$A$6:$A$10</c:f>
              <c:strCache>
                <c:ptCount val="4"/>
                <c:pt idx="0">
                  <c:v>CHK</c:v>
                </c:pt>
                <c:pt idx="1">
                  <c:v>KSA</c:v>
                </c:pt>
                <c:pt idx="2">
                  <c:v>PNI</c:v>
                </c:pt>
                <c:pt idx="3">
                  <c:v>YAP</c:v>
                </c:pt>
              </c:strCache>
            </c:strRef>
          </c:cat>
          <c:val>
            <c:numRef>
              <c:f>'Graduation National'!$E$6:$E$10</c:f>
              <c:numCache>
                <c:formatCode>0%</c:formatCode>
                <c:ptCount val="4"/>
                <c:pt idx="0">
                  <c:v>1</c:v>
                </c:pt>
                <c:pt idx="1">
                  <c:v>0.97142857142857142</c:v>
                </c:pt>
                <c:pt idx="2">
                  <c:v>0.94295302013422821</c:v>
                </c:pt>
                <c:pt idx="3">
                  <c:v>0.90476190476190477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B3-490C-AEF7-4739DBA852ED}"/>
            </c:ext>
          </c:extLst>
        </c:ser>
        <c:ser>
          <c:idx val="3"/>
          <c:order val="3"/>
          <c:tx>
            <c:strRef>
              <c:f>'Graduation National'!$F$3:$F$5</c:f>
              <c:strCache>
                <c:ptCount val="1"/>
                <c:pt idx="0">
                  <c:v>12 - 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'Graduation National'!$A$6:$A$10</c:f>
              <c:strCache>
                <c:ptCount val="4"/>
                <c:pt idx="0">
                  <c:v>CHK</c:v>
                </c:pt>
                <c:pt idx="1">
                  <c:v>KSA</c:v>
                </c:pt>
                <c:pt idx="2">
                  <c:v>PNI</c:v>
                </c:pt>
                <c:pt idx="3">
                  <c:v>YAP</c:v>
                </c:pt>
              </c:strCache>
            </c:strRef>
          </c:cat>
          <c:val>
            <c:numRef>
              <c:f>'Graduation National'!$F$6:$F$10</c:f>
              <c:numCache>
                <c:formatCode>0%</c:formatCode>
                <c:ptCount val="4"/>
                <c:pt idx="0">
                  <c:v>1</c:v>
                </c:pt>
                <c:pt idx="1">
                  <c:v>0.92063492063492058</c:v>
                </c:pt>
                <c:pt idx="2">
                  <c:v>0.96762589928057552</c:v>
                </c:pt>
                <c:pt idx="3">
                  <c:v>0.9135802469135802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B3-490C-AEF7-4739DBA85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7652352"/>
        <c:axId val="2127658176"/>
      </c:barChart>
      <c:catAx>
        <c:axId val="212765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7658176"/>
        <c:crosses val="autoZero"/>
        <c:auto val="1"/>
        <c:lblAlgn val="ctr"/>
        <c:lblOffset val="100"/>
        <c:noMultiLvlLbl val="0"/>
      </c:catAx>
      <c:valAx>
        <c:axId val="21276581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765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[flows-ratios.xlsx]Flows!PivotTable8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</c:pivotFmt>
      <c:pivotFmt>
        <c:idx val="1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</c:pivotFmt>
      <c:pivotFmt>
        <c:idx val="1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</c:pivotFmt>
      <c:pivotFmt>
        <c:idx val="16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</c:pivotFmt>
      <c:pivotFmt>
        <c:idx val="17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</c:pivotFmt>
      <c:pivotFmt>
        <c:idx val="18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4"/>
            </a:solidFill>
            <a:ln w="9525">
              <a:solidFill>
                <a:schemeClr val="accent4"/>
              </a:solidFill>
              <a:round/>
            </a:ln>
            <a:effectLst/>
          </c:spPr>
        </c:marker>
      </c:pivotFmt>
      <c:pivotFmt>
        <c:idx val="19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3"/>
              </a:solidFill>
              <a:round/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Flows!$AS$3:$AS$5</c:f>
              <c:strCache>
                <c:ptCount val="1"/>
                <c:pt idx="0">
                  <c:v>0 - M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Flows!$AR$6:$AR$9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Flows!$AS$6:$AS$9</c:f>
              <c:numCache>
                <c:formatCode>0%</c:formatCode>
                <c:ptCount val="4"/>
                <c:pt idx="0">
                  <c:v>0.99688473520249221</c:v>
                </c:pt>
                <c:pt idx="1">
                  <c:v>1.0869565217391304</c:v>
                </c:pt>
                <c:pt idx="2">
                  <c:v>1.0227670753064799</c:v>
                </c:pt>
                <c:pt idx="3">
                  <c:v>0.90443686006825941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37-4B0B-BD13-371EFDCD9499}"/>
            </c:ext>
          </c:extLst>
        </c:ser>
        <c:ser>
          <c:idx val="1"/>
          <c:order val="1"/>
          <c:tx>
            <c:strRef>
              <c:f>Flows!$AT$3:$AT$5</c:f>
              <c:strCache>
                <c:ptCount val="1"/>
                <c:pt idx="0">
                  <c:v>0 - F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Flows!$AR$6:$AR$9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Flows!$AT$6:$AT$9</c:f>
              <c:numCache>
                <c:formatCode>0%</c:formatCode>
                <c:ptCount val="4"/>
                <c:pt idx="0">
                  <c:v>0.99821746880570406</c:v>
                </c:pt>
                <c:pt idx="1">
                  <c:v>1.0567375886524824</c:v>
                </c:pt>
                <c:pt idx="2">
                  <c:v>1.0018281535648994</c:v>
                </c:pt>
                <c:pt idx="3">
                  <c:v>0.93482309124767227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37-4B0B-BD13-371EFDCD9499}"/>
            </c:ext>
          </c:extLst>
        </c:ser>
        <c:ser>
          <c:idx val="2"/>
          <c:order val="2"/>
          <c:tx>
            <c:strRef>
              <c:f>Flows!$AU$3:$AU$5</c:f>
              <c:strCache>
                <c:ptCount val="1"/>
                <c:pt idx="0">
                  <c:v>8 - M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Flows!$AR$6:$AR$9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Flows!$AU$6:$AU$9</c:f>
              <c:numCache>
                <c:formatCode>0%</c:formatCode>
                <c:ptCount val="4"/>
                <c:pt idx="0">
                  <c:v>0.64479315263908699</c:v>
                </c:pt>
                <c:pt idx="1">
                  <c:v>0.63745019920318724</c:v>
                </c:pt>
                <c:pt idx="2">
                  <c:v>0.64857142857142858</c:v>
                </c:pt>
                <c:pt idx="3">
                  <c:v>0.61118690313778989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37-4B0B-BD13-371EFDCD9499}"/>
            </c:ext>
          </c:extLst>
        </c:ser>
        <c:ser>
          <c:idx val="3"/>
          <c:order val="3"/>
          <c:tx>
            <c:strRef>
              <c:f>Flows!$AV$3:$AV$5</c:f>
              <c:strCache>
                <c:ptCount val="1"/>
                <c:pt idx="0">
                  <c:v>8 - F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Flows!$AR$6:$AR$9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Flows!$AV$6:$AV$9</c:f>
              <c:numCache>
                <c:formatCode>0%</c:formatCode>
                <c:ptCount val="4"/>
                <c:pt idx="0">
                  <c:v>0.73088685015290522</c:v>
                </c:pt>
                <c:pt idx="1">
                  <c:v>0.63519313304721026</c:v>
                </c:pt>
                <c:pt idx="2">
                  <c:v>0.6411290322580645</c:v>
                </c:pt>
                <c:pt idx="3">
                  <c:v>0.63877822045152721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37-4B0B-BD13-371EFDCD9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639279"/>
        <c:axId val="304653423"/>
      </c:lineChart>
      <c:catAx>
        <c:axId val="30463927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C0C0C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653423"/>
        <c:crosses val="autoZero"/>
        <c:auto val="1"/>
        <c:lblAlgn val="ctr"/>
        <c:lblOffset val="100"/>
        <c:noMultiLvlLbl val="0"/>
      </c:catAx>
      <c:valAx>
        <c:axId val="304653423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639279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[flows-ratios.xlsx]Flows!PivotTable9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Flows!$BL$3:$BL$4</c:f>
              <c:strCache>
                <c:ptCount val="1"/>
                <c:pt idx="0">
                  <c:v>Survival Rates (from G1) - 8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Flows!$BK$5:$BK$8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Flows!$BL$5:$BL$8</c:f>
              <c:numCache>
                <c:formatCode>0%</c:formatCode>
                <c:ptCount val="4"/>
                <c:pt idx="0">
                  <c:v>0.78495451365736435</c:v>
                </c:pt>
                <c:pt idx="1">
                  <c:v>0.76703768102674386</c:v>
                </c:pt>
                <c:pt idx="2">
                  <c:v>0.88066445704978957</c:v>
                </c:pt>
                <c:pt idx="3">
                  <c:v>0.71076505302064508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D2-49C5-8DEE-3BB47DF3A845}"/>
            </c:ext>
          </c:extLst>
        </c:ser>
        <c:ser>
          <c:idx val="1"/>
          <c:order val="1"/>
          <c:tx>
            <c:strRef>
              <c:f>Flows!$BM$3:$BM$4</c:f>
              <c:strCache>
                <c:ptCount val="1"/>
                <c:pt idx="0">
                  <c:v>Survival Rates (from G1) - 12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Flows!$BK$5:$BK$8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Flows!$BM$5:$BM$8</c:f>
              <c:numCache>
                <c:formatCode>0%</c:formatCode>
                <c:ptCount val="4"/>
                <c:pt idx="0">
                  <c:v>0.27566817717857534</c:v>
                </c:pt>
                <c:pt idx="1">
                  <c:v>0.28696782998579007</c:v>
                </c:pt>
                <c:pt idx="2">
                  <c:v>0.40522705602011888</c:v>
                </c:pt>
                <c:pt idx="3">
                  <c:v>0.27555966268068943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D2-49C5-8DEE-3BB47DF3A845}"/>
            </c:ext>
          </c:extLst>
        </c:ser>
        <c:ser>
          <c:idx val="2"/>
          <c:order val="2"/>
          <c:tx>
            <c:strRef>
              <c:f>Flows!$BN$3:$BN$4</c:f>
              <c:strCache>
                <c:ptCount val="1"/>
                <c:pt idx="0">
                  <c:v>Survival Rates (from G9) - 8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Flows!$BK$5:$BK$8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Flows!$BN$5:$BN$8</c:f>
              <c:numCache>
                <c:formatCode>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D2-49C5-8DEE-3BB47DF3A845}"/>
            </c:ext>
          </c:extLst>
        </c:ser>
        <c:ser>
          <c:idx val="3"/>
          <c:order val="3"/>
          <c:tx>
            <c:strRef>
              <c:f>Flows!$BO$3:$BO$4</c:f>
              <c:strCache>
                <c:ptCount val="1"/>
                <c:pt idx="0">
                  <c:v>Survival Rates (from G9) - 12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Flows!$BK$5:$BK$8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Flows!$BO$5:$BO$8</c:f>
              <c:numCache>
                <c:formatCode>0%</c:formatCode>
                <c:ptCount val="4"/>
                <c:pt idx="0">
                  <c:v>0.5088097690150879</c:v>
                </c:pt>
                <c:pt idx="1">
                  <c:v>0.5808078641393466</c:v>
                </c:pt>
                <c:pt idx="2">
                  <c:v>0.71612775082763758</c:v>
                </c:pt>
                <c:pt idx="3">
                  <c:v>0.61550370669950172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D2-49C5-8DEE-3BB47DF3A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631375"/>
        <c:axId val="304639695"/>
      </c:lineChart>
      <c:catAx>
        <c:axId val="304631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639695"/>
        <c:crosses val="autoZero"/>
        <c:auto val="1"/>
        <c:lblAlgn val="ctr"/>
        <c:lblOffset val="100"/>
        <c:noMultiLvlLbl val="0"/>
      </c:catAx>
      <c:valAx>
        <c:axId val="30463969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631375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egendEntry>
        <c:idx val="2"/>
        <c:delete val="1"/>
      </c:legendEntry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[flows-ratios.xlsx]Flows!PivotTable5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Flows!$B$3:$B$4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Flows!$A$5:$A$17</c:f>
              <c:strCach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Flows!$B$5:$B$17</c:f>
              <c:numCache>
                <c:formatCode>0%</c:formatCode>
                <c:ptCount val="13"/>
                <c:pt idx="0">
                  <c:v>0.90443686006825941</c:v>
                </c:pt>
                <c:pt idx="1">
                  <c:v>0.8887096774193548</c:v>
                </c:pt>
                <c:pt idx="2">
                  <c:v>0.89703588143525737</c:v>
                </c:pt>
                <c:pt idx="3">
                  <c:v>0.9183006535947712</c:v>
                </c:pt>
                <c:pt idx="4">
                  <c:v>0.939873417721519</c:v>
                </c:pt>
                <c:pt idx="5">
                  <c:v>0.86499215070643642</c:v>
                </c:pt>
                <c:pt idx="6">
                  <c:v>0.89482200647249188</c:v>
                </c:pt>
                <c:pt idx="7">
                  <c:v>1.1666666666666667</c:v>
                </c:pt>
                <c:pt idx="8">
                  <c:v>0.61118690313778989</c:v>
                </c:pt>
                <c:pt idx="9">
                  <c:v>0.87061403508771928</c:v>
                </c:pt>
                <c:pt idx="10">
                  <c:v>0.78384798099762465</c:v>
                </c:pt>
                <c:pt idx="11">
                  <c:v>0.87106918238993714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5-40FF-8CE9-6E136D95ABC6}"/>
            </c:ext>
          </c:extLst>
        </c:ser>
        <c:ser>
          <c:idx val="1"/>
          <c:order val="1"/>
          <c:tx>
            <c:strRef>
              <c:f>Flows!$C$3:$C$4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Flows!$A$5:$A$17</c:f>
              <c:strCach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Flows!$C$5:$C$17</c:f>
              <c:numCache>
                <c:formatCode>0%</c:formatCode>
                <c:ptCount val="13"/>
                <c:pt idx="0">
                  <c:v>0.93482309124767227</c:v>
                </c:pt>
                <c:pt idx="1">
                  <c:v>0.94003527336860671</c:v>
                </c:pt>
                <c:pt idx="2">
                  <c:v>0.90972222222222221</c:v>
                </c:pt>
                <c:pt idx="3">
                  <c:v>0.90293040293040294</c:v>
                </c:pt>
                <c:pt idx="4">
                  <c:v>0.89785831960461282</c:v>
                </c:pt>
                <c:pt idx="5">
                  <c:v>0.92881355932203391</c:v>
                </c:pt>
                <c:pt idx="6">
                  <c:v>0.94897959183673475</c:v>
                </c:pt>
                <c:pt idx="7">
                  <c:v>1.3094841930116472</c:v>
                </c:pt>
                <c:pt idx="8">
                  <c:v>0.63877822045152721</c:v>
                </c:pt>
                <c:pt idx="9">
                  <c:v>0.86250000000000004</c:v>
                </c:pt>
                <c:pt idx="10">
                  <c:v>0.85194174757281549</c:v>
                </c:pt>
                <c:pt idx="11">
                  <c:v>0.86631016042780751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5-40FF-8CE9-6E136D95A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636783"/>
        <c:axId val="304654671"/>
      </c:barChart>
      <c:catAx>
        <c:axId val="30463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654671"/>
        <c:crosses val="autoZero"/>
        <c:auto val="1"/>
        <c:lblAlgn val="ctr"/>
        <c:lblOffset val="100"/>
        <c:noMultiLvlLbl val="0"/>
      </c:catAx>
      <c:valAx>
        <c:axId val="30465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63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[flows-ratios.xlsx]Flows!PivotTable6</c:name>
    <c:fmtId val="0"/>
  </c:pivotSource>
  <c:chart>
    <c:autoTitleDeleted val="1"/>
    <c:pivotFmts>
      <c:pivotFmt>
        <c:idx val="0"/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Flows!$AN$3:$AN$4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Flows!$AM$5:$AM$7</c:f>
              <c:strCache>
                <c:ptCount val="2"/>
                <c:pt idx="0">
                  <c:v>0</c:v>
                </c:pt>
                <c:pt idx="1">
                  <c:v>8</c:v>
                </c:pt>
              </c:strCache>
            </c:strRef>
          </c:cat>
          <c:val>
            <c:numRef>
              <c:f>Flows!$AN$5:$AN$7</c:f>
              <c:numCache>
                <c:formatCode>0%</c:formatCode>
                <c:ptCount val="2"/>
                <c:pt idx="0">
                  <c:v>0.90443686006825941</c:v>
                </c:pt>
                <c:pt idx="1">
                  <c:v>0.61118690313778989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0-430C-B58D-42657B3D0BDE}"/>
            </c:ext>
          </c:extLst>
        </c:ser>
        <c:ser>
          <c:idx val="1"/>
          <c:order val="1"/>
          <c:tx>
            <c:strRef>
              <c:f>Flows!$AO$3:$AO$4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Flows!$AM$5:$AM$7</c:f>
              <c:strCache>
                <c:ptCount val="2"/>
                <c:pt idx="0">
                  <c:v>0</c:v>
                </c:pt>
                <c:pt idx="1">
                  <c:v>8</c:v>
                </c:pt>
              </c:strCache>
            </c:strRef>
          </c:cat>
          <c:val>
            <c:numRef>
              <c:f>Flows!$AO$5:$AO$7</c:f>
              <c:numCache>
                <c:formatCode>0%</c:formatCode>
                <c:ptCount val="2"/>
                <c:pt idx="0">
                  <c:v>0.93482309124767227</c:v>
                </c:pt>
                <c:pt idx="1">
                  <c:v>0.63877822045152721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F-4462-9C6E-791E6BE144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4630543"/>
        <c:axId val="304631791"/>
      </c:barChart>
      <c:catAx>
        <c:axId val="304630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631791"/>
        <c:crosses val="autoZero"/>
        <c:auto val="1"/>
        <c:lblAlgn val="ctr"/>
        <c:lblOffset val="100"/>
        <c:noMultiLvlLbl val="0"/>
      </c:catAx>
      <c:valAx>
        <c:axId val="30463179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630543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[flows-ratios.xlsx]Flows!PivotTable7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Flows!$BD$3:$BD$5</c:f>
              <c:strCache>
                <c:ptCount val="1"/>
                <c:pt idx="0">
                  <c:v>Survival Rates (from G1) - M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Flows!$BC$6:$BC$7</c:f>
              <c:strCache>
                <c:ptCount val="2"/>
                <c:pt idx="0">
                  <c:v>8</c:v>
                </c:pt>
                <c:pt idx="1">
                  <c:v>12</c:v>
                </c:pt>
              </c:strCache>
            </c:strRef>
          </c:cat>
          <c:val>
            <c:numRef>
              <c:f>Flows!$BD$6:$BD$7</c:f>
              <c:numCache>
                <c:formatCode>0%</c:formatCode>
                <c:ptCount val="2"/>
                <c:pt idx="0">
                  <c:v>0.62132609948034734</c:v>
                </c:pt>
                <c:pt idx="1">
                  <c:v>0.22573754292407622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3-4C5C-9DA7-CC731EDB6F0A}"/>
            </c:ext>
          </c:extLst>
        </c:ser>
        <c:ser>
          <c:idx val="1"/>
          <c:order val="1"/>
          <c:tx>
            <c:strRef>
              <c:f>Flows!$BE$3:$BE$5</c:f>
              <c:strCache>
                <c:ptCount val="1"/>
                <c:pt idx="0">
                  <c:v>Survival Rates (from G1) - F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Flows!$BC$6:$BC$7</c:f>
              <c:strCache>
                <c:ptCount val="2"/>
                <c:pt idx="0">
                  <c:v>8</c:v>
                </c:pt>
                <c:pt idx="1">
                  <c:v>12</c:v>
                </c:pt>
              </c:strCache>
            </c:strRef>
          </c:cat>
          <c:val>
            <c:numRef>
              <c:f>Flows!$BE$6:$BE$7</c:f>
              <c:numCache>
                <c:formatCode>0%</c:formatCode>
                <c:ptCount val="2"/>
                <c:pt idx="0">
                  <c:v>0.80020400656094293</c:v>
                </c:pt>
                <c:pt idx="1">
                  <c:v>0.3253817824373027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3-4C5C-9DA7-CC731EDB6F0A}"/>
            </c:ext>
          </c:extLst>
        </c:ser>
        <c:ser>
          <c:idx val="2"/>
          <c:order val="2"/>
          <c:tx>
            <c:strRef>
              <c:f>Flows!$BF$3:$BF$5</c:f>
              <c:strCache>
                <c:ptCount val="1"/>
                <c:pt idx="0">
                  <c:v>Survival Rates (from G9) - M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Flows!$BC$6:$BC$7</c:f>
              <c:strCache>
                <c:ptCount val="2"/>
                <c:pt idx="0">
                  <c:v>8</c:v>
                </c:pt>
                <c:pt idx="1">
                  <c:v>12</c:v>
                </c:pt>
              </c:strCache>
            </c:strRef>
          </c:cat>
          <c:val>
            <c:numRef>
              <c:f>Flows!$BF$6:$BF$7</c:f>
              <c:numCache>
                <c:formatCode>0%</c:formatCode>
                <c:ptCount val="2"/>
                <c:pt idx="1">
                  <c:v>0.59444291778610692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3-4C5C-9DA7-CC731EDB6F0A}"/>
            </c:ext>
          </c:extLst>
        </c:ser>
        <c:ser>
          <c:idx val="3"/>
          <c:order val="3"/>
          <c:tx>
            <c:strRef>
              <c:f>Flows!$BG$3:$BG$5</c:f>
              <c:strCache>
                <c:ptCount val="1"/>
                <c:pt idx="0">
                  <c:v>Survival Rates (from G9) - F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Flows!$BC$6:$BC$7</c:f>
              <c:strCache>
                <c:ptCount val="2"/>
                <c:pt idx="0">
                  <c:v>8</c:v>
                </c:pt>
                <c:pt idx="1">
                  <c:v>12</c:v>
                </c:pt>
              </c:strCache>
            </c:strRef>
          </c:cat>
          <c:val>
            <c:numRef>
              <c:f>Flows!$BG$6:$BG$7</c:f>
              <c:numCache>
                <c:formatCode>0%</c:formatCode>
                <c:ptCount val="2"/>
                <c:pt idx="1">
                  <c:v>0.63656449561289663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3-4C5C-9DA7-CC731EDB6F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4640943"/>
        <c:axId val="304633455"/>
      </c:barChart>
      <c:catAx>
        <c:axId val="304640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633455"/>
        <c:crosses val="autoZero"/>
        <c:auto val="1"/>
        <c:lblAlgn val="ctr"/>
        <c:lblOffset val="100"/>
        <c:noMultiLvlLbl val="0"/>
      </c:catAx>
      <c:valAx>
        <c:axId val="3046334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640943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[flows-ratios.xlsx]Flows!PivotTable3</c:name>
    <c:fmtId val="4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2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3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3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3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3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3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</a:ln>
            <a:effectLst/>
          </c:spPr>
        </c:marker>
      </c:pivotFmt>
      <c:pivotFmt>
        <c:idx val="3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</a:ln>
            <a:effectLst/>
          </c:spPr>
        </c:marker>
      </c:pivotFmt>
      <c:pivotFmt>
        <c:idx val="3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</a:ln>
            <a:effectLst/>
          </c:spPr>
        </c:marker>
      </c:pivotFmt>
      <c:pivotFmt>
        <c:idx val="3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>
                <a:lumMod val="60000"/>
              </a:schemeClr>
            </a:solidFill>
            <a:ln w="9525">
              <a:solidFill>
                <a:schemeClr val="accent6">
                  <a:lumMod val="60000"/>
                </a:schemeClr>
              </a:solidFill>
            </a:ln>
            <a:effectLst/>
          </c:spPr>
        </c:marker>
      </c:pivotFmt>
      <c:pivotFmt>
        <c:idx val="3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80000"/>
                <a:lumOff val="20000"/>
              </a:schemeClr>
            </a:solidFill>
            <a:ln w="9525">
              <a:solidFill>
                <a:schemeClr val="accent1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3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80000"/>
                <a:lumOff val="20000"/>
              </a:schemeClr>
            </a:solidFill>
            <a:ln w="9525">
              <a:solidFill>
                <a:schemeClr val="accent2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4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80000"/>
                <a:lumOff val="20000"/>
              </a:schemeClr>
            </a:solidFill>
            <a:ln w="9525">
              <a:solidFill>
                <a:schemeClr val="accent3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4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80000"/>
                <a:lumOff val="20000"/>
              </a:schemeClr>
            </a:solidFill>
            <a:ln w="9525">
              <a:solidFill>
                <a:schemeClr val="accent4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4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>
                <a:lumMod val="80000"/>
                <a:lumOff val="20000"/>
              </a:schemeClr>
            </a:solidFill>
            <a:ln w="9525">
              <a:solidFill>
                <a:schemeClr val="accent5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4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>
                <a:lumMod val="80000"/>
                <a:lumOff val="20000"/>
              </a:schemeClr>
            </a:solidFill>
            <a:ln w="9525">
              <a:solidFill>
                <a:schemeClr val="accent6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4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80000"/>
              </a:schemeClr>
            </a:solidFill>
            <a:ln w="9525">
              <a:solidFill>
                <a:schemeClr val="accent1">
                  <a:lumMod val="80000"/>
                </a:schemeClr>
              </a:solidFill>
            </a:ln>
            <a:effectLst/>
          </c:spPr>
        </c:marker>
      </c:pivotFmt>
      <c:pivotFmt>
        <c:idx val="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80000"/>
              </a:schemeClr>
            </a:solidFill>
            <a:ln w="9525">
              <a:solidFill>
                <a:schemeClr val="accent2">
                  <a:lumMod val="80000"/>
                </a:schemeClr>
              </a:solidFill>
            </a:ln>
            <a:effectLst/>
          </c:spPr>
        </c:marker>
      </c:pivotFmt>
      <c:pivotFmt>
        <c:idx val="4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80000"/>
              </a:schemeClr>
            </a:solidFill>
            <a:ln w="9525">
              <a:solidFill>
                <a:schemeClr val="accent3">
                  <a:lumMod val="80000"/>
                </a:schemeClr>
              </a:solidFill>
            </a:ln>
            <a:effectLst/>
          </c:spPr>
        </c:marker>
      </c:pivotFmt>
      <c:pivotFmt>
        <c:idx val="4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80000"/>
              </a:schemeClr>
            </a:solidFill>
            <a:ln w="9525">
              <a:solidFill>
                <a:schemeClr val="accent4">
                  <a:lumMod val="80000"/>
                </a:schemeClr>
              </a:solidFill>
            </a:ln>
            <a:effectLst/>
          </c:spPr>
        </c:marker>
      </c:pivotFmt>
      <c:pivotFmt>
        <c:idx val="4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>
                <a:lumMod val="80000"/>
              </a:schemeClr>
            </a:solidFill>
            <a:ln w="9525">
              <a:solidFill>
                <a:schemeClr val="accent5">
                  <a:lumMod val="80000"/>
                </a:schemeClr>
              </a:solidFill>
            </a:ln>
            <a:effectLst/>
          </c:spPr>
        </c:marker>
      </c:pivotFmt>
      <c:pivotFmt>
        <c:idx val="4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>
                <a:lumMod val="80000"/>
              </a:schemeClr>
            </a:solidFill>
            <a:ln w="9525">
              <a:solidFill>
                <a:schemeClr val="accent6">
                  <a:lumMod val="80000"/>
                </a:schemeClr>
              </a:solidFill>
            </a:ln>
            <a:effectLst/>
          </c:spPr>
        </c:marker>
      </c:pivotFmt>
      <c:pivotFmt>
        <c:idx val="5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5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  <a:lumOff val="40000"/>
              </a:schemeClr>
            </a:solidFill>
            <a:ln w="9525"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Flows!$I$3:$I$5</c:f>
              <c:strCache>
                <c:ptCount val="1"/>
                <c:pt idx="0">
                  <c:v>0 - 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Flows!$I$6:$I$9</c:f>
              <c:numCache>
                <c:formatCode>0%</c:formatCode>
                <c:ptCount val="4"/>
                <c:pt idx="0">
                  <c:v>0.99688473520249221</c:v>
                </c:pt>
                <c:pt idx="1">
                  <c:v>1.0869565217391304</c:v>
                </c:pt>
                <c:pt idx="2">
                  <c:v>1.0227670753064799</c:v>
                </c:pt>
                <c:pt idx="3">
                  <c:v>0.90443686006825941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3D-4EC4-9859-AAF2DDFB571A}"/>
            </c:ext>
          </c:extLst>
        </c:ser>
        <c:ser>
          <c:idx val="1"/>
          <c:order val="1"/>
          <c:tx>
            <c:strRef>
              <c:f>Flows!$J$3:$J$5</c:f>
              <c:strCache>
                <c:ptCount val="1"/>
                <c:pt idx="0">
                  <c:v>0 - 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Flows!$J$6:$J$9</c:f>
              <c:numCache>
                <c:formatCode>0%</c:formatCode>
                <c:ptCount val="4"/>
                <c:pt idx="0">
                  <c:v>0.99821746880570406</c:v>
                </c:pt>
                <c:pt idx="1">
                  <c:v>1.0567375886524824</c:v>
                </c:pt>
                <c:pt idx="2">
                  <c:v>1.0018281535648994</c:v>
                </c:pt>
                <c:pt idx="3">
                  <c:v>0.93482309124767227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3D-4EC4-9859-AAF2DDFB571A}"/>
            </c:ext>
          </c:extLst>
        </c:ser>
        <c:ser>
          <c:idx val="2"/>
          <c:order val="2"/>
          <c:tx>
            <c:strRef>
              <c:f>Flows!$K$3:$K$5</c:f>
              <c:strCache>
                <c:ptCount val="1"/>
                <c:pt idx="0">
                  <c:v>1 - 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Flows!$K$6:$K$9</c:f>
              <c:numCache>
                <c:formatCode>0%</c:formatCode>
                <c:ptCount val="4"/>
                <c:pt idx="0">
                  <c:v>0.9285714285714286</c:v>
                </c:pt>
                <c:pt idx="1">
                  <c:v>0.93134328358208951</c:v>
                </c:pt>
                <c:pt idx="2">
                  <c:v>0.89177489177489178</c:v>
                </c:pt>
                <c:pt idx="3">
                  <c:v>0.8887096774193548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3D-4EC4-9859-AAF2DDFB571A}"/>
            </c:ext>
          </c:extLst>
        </c:ser>
        <c:ser>
          <c:idx val="3"/>
          <c:order val="3"/>
          <c:tx>
            <c:strRef>
              <c:f>Flows!$L$3:$L$5</c:f>
              <c:strCache>
                <c:ptCount val="1"/>
                <c:pt idx="0">
                  <c:v>1 - 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Flows!$L$6:$L$9</c:f>
              <c:numCache>
                <c:formatCode>0%</c:formatCode>
                <c:ptCount val="4"/>
                <c:pt idx="0">
                  <c:v>0.943342776203966</c:v>
                </c:pt>
                <c:pt idx="1">
                  <c:v>0.94227504244482174</c:v>
                </c:pt>
                <c:pt idx="2">
                  <c:v>0.9370860927152318</c:v>
                </c:pt>
                <c:pt idx="3">
                  <c:v>0.94003527336860671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3D-4EC4-9859-AAF2DDFB571A}"/>
            </c:ext>
          </c:extLst>
        </c:ser>
        <c:ser>
          <c:idx val="4"/>
          <c:order val="4"/>
          <c:tx>
            <c:strRef>
              <c:f>Flows!$M$3:$M$5</c:f>
              <c:strCache>
                <c:ptCount val="1"/>
                <c:pt idx="0">
                  <c:v>2 - 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Flows!$M$6:$M$9</c:f>
              <c:numCache>
                <c:formatCode>0%</c:formatCode>
                <c:ptCount val="4"/>
                <c:pt idx="0">
                  <c:v>0.89795918367346939</c:v>
                </c:pt>
                <c:pt idx="1">
                  <c:v>0.88355167394468703</c:v>
                </c:pt>
                <c:pt idx="2">
                  <c:v>0.91424196018376724</c:v>
                </c:pt>
                <c:pt idx="3">
                  <c:v>0.89703588143525737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3D-4EC4-9859-AAF2DDFB571A}"/>
            </c:ext>
          </c:extLst>
        </c:ser>
        <c:ser>
          <c:idx val="5"/>
          <c:order val="5"/>
          <c:tx>
            <c:strRef>
              <c:f>Flows!$N$3:$N$5</c:f>
              <c:strCache>
                <c:ptCount val="1"/>
                <c:pt idx="0">
                  <c:v>2 - 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Flows!$N$6:$N$9</c:f>
              <c:numCache>
                <c:formatCode>0%</c:formatCode>
                <c:ptCount val="4"/>
                <c:pt idx="0">
                  <c:v>0.90532544378698221</c:v>
                </c:pt>
                <c:pt idx="1">
                  <c:v>0.9723032069970845</c:v>
                </c:pt>
                <c:pt idx="2">
                  <c:v>0.93881118881118886</c:v>
                </c:pt>
                <c:pt idx="3">
                  <c:v>0.90972222222222221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3D-4EC4-9859-AAF2DDFB571A}"/>
            </c:ext>
          </c:extLst>
        </c:ser>
        <c:ser>
          <c:idx val="6"/>
          <c:order val="6"/>
          <c:tx>
            <c:strRef>
              <c:f>Flows!$O$3:$O$5</c:f>
              <c:strCache>
                <c:ptCount val="1"/>
                <c:pt idx="0">
                  <c:v>3 - M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Flows!$O$6:$O$9</c:f>
              <c:numCache>
                <c:formatCode>0%</c:formatCode>
                <c:ptCount val="4"/>
                <c:pt idx="0">
                  <c:v>0.86458333333333337</c:v>
                </c:pt>
                <c:pt idx="1">
                  <c:v>0.87865497076023391</c:v>
                </c:pt>
                <c:pt idx="2">
                  <c:v>0.97939778129952459</c:v>
                </c:pt>
                <c:pt idx="3">
                  <c:v>0.9183006535947712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3D-4EC4-9859-AAF2DDFB571A}"/>
            </c:ext>
          </c:extLst>
        </c:ser>
        <c:ser>
          <c:idx val="7"/>
          <c:order val="7"/>
          <c:tx>
            <c:strRef>
              <c:f>Flows!$P$3:$P$5</c:f>
              <c:strCache>
                <c:ptCount val="1"/>
                <c:pt idx="0">
                  <c:v>3 - F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Flows!$P$6:$P$9</c:f>
              <c:numCache>
                <c:formatCode>0%</c:formatCode>
                <c:ptCount val="4"/>
                <c:pt idx="0">
                  <c:v>0.90028490028490027</c:v>
                </c:pt>
                <c:pt idx="1">
                  <c:v>0.95534290271132372</c:v>
                </c:pt>
                <c:pt idx="2">
                  <c:v>0.88313609467455623</c:v>
                </c:pt>
                <c:pt idx="3">
                  <c:v>0.90293040293040294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83D-4EC4-9859-AAF2DDFB571A}"/>
            </c:ext>
          </c:extLst>
        </c:ser>
        <c:ser>
          <c:idx val="8"/>
          <c:order val="8"/>
          <c:tx>
            <c:strRef>
              <c:f>Flows!$Q$3:$Q$5</c:f>
              <c:strCache>
                <c:ptCount val="1"/>
                <c:pt idx="0">
                  <c:v>4 - M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Flows!$Q$6:$Q$9</c:f>
              <c:numCache>
                <c:formatCode>0%</c:formatCode>
                <c:ptCount val="4"/>
                <c:pt idx="0">
                  <c:v>0.95408895265423244</c:v>
                </c:pt>
                <c:pt idx="1">
                  <c:v>0.92517985611510789</c:v>
                </c:pt>
                <c:pt idx="2">
                  <c:v>1.0016077170418007</c:v>
                </c:pt>
                <c:pt idx="3">
                  <c:v>0.939873417721519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83D-4EC4-9859-AAF2DDFB571A}"/>
            </c:ext>
          </c:extLst>
        </c:ser>
        <c:ser>
          <c:idx val="9"/>
          <c:order val="9"/>
          <c:tx>
            <c:strRef>
              <c:f>Flows!$R$3:$R$5</c:f>
              <c:strCache>
                <c:ptCount val="1"/>
                <c:pt idx="0">
                  <c:v>4 - F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Flows!$R$6:$R$9</c:f>
              <c:numCache>
                <c:formatCode>0%</c:formatCode>
                <c:ptCount val="4"/>
                <c:pt idx="0">
                  <c:v>0.95964125560538116</c:v>
                </c:pt>
                <c:pt idx="1">
                  <c:v>0.93623639191290819</c:v>
                </c:pt>
                <c:pt idx="2">
                  <c:v>0.95356550580431176</c:v>
                </c:pt>
                <c:pt idx="3">
                  <c:v>0.89785831960461282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83D-4EC4-9859-AAF2DDFB571A}"/>
            </c:ext>
          </c:extLst>
        </c:ser>
        <c:ser>
          <c:idx val="10"/>
          <c:order val="10"/>
          <c:tx>
            <c:strRef>
              <c:f>Flows!$S$3:$S$5</c:f>
              <c:strCache>
                <c:ptCount val="1"/>
                <c:pt idx="0">
                  <c:v>5 - M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Flows!$S$6:$S$9</c:f>
              <c:numCache>
                <c:formatCode>0%</c:formatCode>
                <c:ptCount val="4"/>
                <c:pt idx="0">
                  <c:v>0.87849162011173187</c:v>
                </c:pt>
                <c:pt idx="1">
                  <c:v>0.87953555878084178</c:v>
                </c:pt>
                <c:pt idx="2">
                  <c:v>0.93282442748091599</c:v>
                </c:pt>
                <c:pt idx="3">
                  <c:v>0.86499215070643642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83D-4EC4-9859-AAF2DDFB571A}"/>
            </c:ext>
          </c:extLst>
        </c:ser>
        <c:ser>
          <c:idx val="11"/>
          <c:order val="11"/>
          <c:tx>
            <c:strRef>
              <c:f>Flows!$T$3:$T$5</c:f>
              <c:strCache>
                <c:ptCount val="1"/>
                <c:pt idx="0">
                  <c:v>5 - F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Flows!$T$6:$T$9</c:f>
              <c:numCache>
                <c:formatCode>0%</c:formatCode>
                <c:ptCount val="4"/>
                <c:pt idx="0">
                  <c:v>0.93474962063732925</c:v>
                </c:pt>
                <c:pt idx="1">
                  <c:v>0.96769230769230774</c:v>
                </c:pt>
                <c:pt idx="2">
                  <c:v>0.94951140065146578</c:v>
                </c:pt>
                <c:pt idx="3">
                  <c:v>0.92881355932203391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83D-4EC4-9859-AAF2DDFB571A}"/>
            </c:ext>
          </c:extLst>
        </c:ser>
        <c:ser>
          <c:idx val="12"/>
          <c:order val="12"/>
          <c:tx>
            <c:strRef>
              <c:f>Flows!$U$3:$U$5</c:f>
              <c:strCache>
                <c:ptCount val="1"/>
                <c:pt idx="0">
                  <c:v>6 - M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Flows!$U$6:$U$9</c:f>
              <c:numCache>
                <c:formatCode>0%</c:formatCode>
                <c:ptCount val="4"/>
                <c:pt idx="0">
                  <c:v>0.95578231292517002</c:v>
                </c:pt>
                <c:pt idx="1">
                  <c:v>0.86923076923076925</c:v>
                </c:pt>
                <c:pt idx="2">
                  <c:v>0.97741935483870968</c:v>
                </c:pt>
                <c:pt idx="3">
                  <c:v>0.89482200647249188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83D-4EC4-9859-AAF2DDFB571A}"/>
            </c:ext>
          </c:extLst>
        </c:ser>
        <c:ser>
          <c:idx val="13"/>
          <c:order val="13"/>
          <c:tx>
            <c:strRef>
              <c:f>Flows!$V$3:$V$5</c:f>
              <c:strCache>
                <c:ptCount val="1"/>
                <c:pt idx="0">
                  <c:v>6 - F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Flows!$V$6:$V$9</c:f>
              <c:numCache>
                <c:formatCode>0%</c:formatCode>
                <c:ptCount val="4"/>
                <c:pt idx="0">
                  <c:v>0.99827882960413084</c:v>
                </c:pt>
                <c:pt idx="1">
                  <c:v>0.9309791332263242</c:v>
                </c:pt>
                <c:pt idx="2">
                  <c:v>0.93720565149136581</c:v>
                </c:pt>
                <c:pt idx="3">
                  <c:v>0.94897959183673475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83D-4EC4-9859-AAF2DDFB571A}"/>
            </c:ext>
          </c:extLst>
        </c:ser>
        <c:ser>
          <c:idx val="14"/>
          <c:order val="14"/>
          <c:tx>
            <c:strRef>
              <c:f>Flows!$W$3:$W$5</c:f>
              <c:strCache>
                <c:ptCount val="1"/>
                <c:pt idx="0">
                  <c:v>7 - M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Flows!$W$6:$W$9</c:f>
              <c:numCache>
                <c:formatCode>0%</c:formatCode>
                <c:ptCount val="4"/>
                <c:pt idx="0">
                  <c:v>1.2297520661157024</c:v>
                </c:pt>
                <c:pt idx="1">
                  <c:v>1.1804123711340206</c:v>
                </c:pt>
                <c:pt idx="2">
                  <c:v>1.2652705061082024</c:v>
                </c:pt>
                <c:pt idx="3">
                  <c:v>1.1666666666666667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83D-4EC4-9859-AAF2DDFB571A}"/>
            </c:ext>
          </c:extLst>
        </c:ser>
        <c:ser>
          <c:idx val="15"/>
          <c:order val="15"/>
          <c:tx>
            <c:strRef>
              <c:f>Flows!$X$3:$X$5</c:f>
              <c:strCache>
                <c:ptCount val="1"/>
                <c:pt idx="0">
                  <c:v>7 - F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Flows!$X$6:$X$9</c:f>
              <c:numCache>
                <c:formatCode>0%</c:formatCode>
                <c:ptCount val="4"/>
                <c:pt idx="0">
                  <c:v>1.2486486486486486</c:v>
                </c:pt>
                <c:pt idx="1">
                  <c:v>1.2602739726027397</c:v>
                </c:pt>
                <c:pt idx="2">
                  <c:v>1.272108843537415</c:v>
                </c:pt>
                <c:pt idx="3">
                  <c:v>1.3094841930116472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83D-4EC4-9859-AAF2DDFB571A}"/>
            </c:ext>
          </c:extLst>
        </c:ser>
        <c:ser>
          <c:idx val="16"/>
          <c:order val="16"/>
          <c:tx>
            <c:strRef>
              <c:f>Flows!$Y$3:$Y$5</c:f>
              <c:strCache>
                <c:ptCount val="1"/>
                <c:pt idx="0">
                  <c:v>8 - M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Flows!$Y$6:$Y$9</c:f>
              <c:numCache>
                <c:formatCode>0%</c:formatCode>
                <c:ptCount val="4"/>
                <c:pt idx="0">
                  <c:v>0.64479315263908699</c:v>
                </c:pt>
                <c:pt idx="1">
                  <c:v>0.63745019920318724</c:v>
                </c:pt>
                <c:pt idx="2">
                  <c:v>0.64857142857142858</c:v>
                </c:pt>
                <c:pt idx="3">
                  <c:v>0.61118690313778989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83D-4EC4-9859-AAF2DDFB571A}"/>
            </c:ext>
          </c:extLst>
        </c:ser>
        <c:ser>
          <c:idx val="17"/>
          <c:order val="17"/>
          <c:tx>
            <c:strRef>
              <c:f>Flows!$Z$3:$Z$5</c:f>
              <c:strCache>
                <c:ptCount val="1"/>
                <c:pt idx="0">
                  <c:v>8 - F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Flows!$Z$6:$Z$9</c:f>
              <c:numCache>
                <c:formatCode>0%</c:formatCode>
                <c:ptCount val="4"/>
                <c:pt idx="0">
                  <c:v>0.73088685015290522</c:v>
                </c:pt>
                <c:pt idx="1">
                  <c:v>0.63519313304721026</c:v>
                </c:pt>
                <c:pt idx="2">
                  <c:v>0.6411290322580645</c:v>
                </c:pt>
                <c:pt idx="3">
                  <c:v>0.63877822045152721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83D-4EC4-9859-AAF2DDFB571A}"/>
            </c:ext>
          </c:extLst>
        </c:ser>
        <c:ser>
          <c:idx val="18"/>
          <c:order val="18"/>
          <c:tx>
            <c:strRef>
              <c:f>Flows!$AA$3:$AA$5</c:f>
              <c:strCache>
                <c:ptCount val="1"/>
                <c:pt idx="0">
                  <c:v>9 - M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Flows!$AA$6:$AA$9</c:f>
              <c:numCache>
                <c:formatCode>0%</c:formatCode>
                <c:ptCount val="4"/>
                <c:pt idx="0">
                  <c:v>0.75775193798449614</c:v>
                </c:pt>
                <c:pt idx="1">
                  <c:v>0.76824034334763946</c:v>
                </c:pt>
                <c:pt idx="2">
                  <c:v>0.85773195876288655</c:v>
                </c:pt>
                <c:pt idx="3">
                  <c:v>0.87061403508771928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83D-4EC4-9859-AAF2DDFB571A}"/>
            </c:ext>
          </c:extLst>
        </c:ser>
        <c:ser>
          <c:idx val="19"/>
          <c:order val="19"/>
          <c:tx>
            <c:strRef>
              <c:f>Flows!$AB$3:$AB$5</c:f>
              <c:strCache>
                <c:ptCount val="1"/>
                <c:pt idx="0">
                  <c:v>9 - F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Flows!$AB$6:$AB$9</c:f>
              <c:numCache>
                <c:formatCode>0%</c:formatCode>
                <c:ptCount val="4"/>
                <c:pt idx="0">
                  <c:v>0.73371647509578541</c:v>
                </c:pt>
                <c:pt idx="1">
                  <c:v>0.8568464730290456</c:v>
                </c:pt>
                <c:pt idx="2">
                  <c:v>0.92359550561797754</c:v>
                </c:pt>
                <c:pt idx="3">
                  <c:v>0.86250000000000004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83D-4EC4-9859-AAF2DDFB571A}"/>
            </c:ext>
          </c:extLst>
        </c:ser>
        <c:ser>
          <c:idx val="20"/>
          <c:order val="20"/>
          <c:tx>
            <c:strRef>
              <c:f>Flows!$AC$3:$AC$5</c:f>
              <c:strCache>
                <c:ptCount val="1"/>
                <c:pt idx="0">
                  <c:v>10 - M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Flows!$AC$6:$AC$9</c:f>
              <c:numCache>
                <c:formatCode>0%</c:formatCode>
                <c:ptCount val="4"/>
                <c:pt idx="0">
                  <c:v>0.82914572864321612</c:v>
                </c:pt>
                <c:pt idx="1">
                  <c:v>0.82828282828282829</c:v>
                </c:pt>
                <c:pt idx="2">
                  <c:v>0.8753462603878116</c:v>
                </c:pt>
                <c:pt idx="3">
                  <c:v>0.78384798099762465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83D-4EC4-9859-AAF2DDFB571A}"/>
            </c:ext>
          </c:extLst>
        </c:ser>
        <c:ser>
          <c:idx val="21"/>
          <c:order val="21"/>
          <c:tx>
            <c:strRef>
              <c:f>Flows!$AD$3:$AD$5</c:f>
              <c:strCache>
                <c:ptCount val="1"/>
                <c:pt idx="0">
                  <c:v>10 - F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Flows!$AD$6:$AD$9</c:f>
              <c:numCache>
                <c:formatCode>0%</c:formatCode>
                <c:ptCount val="4"/>
                <c:pt idx="0">
                  <c:v>0.88766519823788548</c:v>
                </c:pt>
                <c:pt idx="1">
                  <c:v>0.8467532467532467</c:v>
                </c:pt>
                <c:pt idx="2">
                  <c:v>0.89663461538461542</c:v>
                </c:pt>
                <c:pt idx="3">
                  <c:v>0.85194174757281549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83D-4EC4-9859-AAF2DDFB571A}"/>
            </c:ext>
          </c:extLst>
        </c:ser>
        <c:ser>
          <c:idx val="22"/>
          <c:order val="22"/>
          <c:tx>
            <c:strRef>
              <c:f>Flows!$AE$3:$AE$5</c:f>
              <c:strCache>
                <c:ptCount val="1"/>
                <c:pt idx="0">
                  <c:v>11 - M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Flows!$AE$6:$AE$9</c:f>
              <c:numCache>
                <c:formatCode>0%</c:formatCode>
                <c:ptCount val="4"/>
                <c:pt idx="0">
                  <c:v>0.82267441860465118</c:v>
                </c:pt>
                <c:pt idx="1">
                  <c:v>0.85798816568047342</c:v>
                </c:pt>
                <c:pt idx="2">
                  <c:v>0.88484848484848488</c:v>
                </c:pt>
                <c:pt idx="3">
                  <c:v>0.87106918238993714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83D-4EC4-9859-AAF2DDFB571A}"/>
            </c:ext>
          </c:extLst>
        </c:ser>
        <c:ser>
          <c:idx val="23"/>
          <c:order val="23"/>
          <c:tx>
            <c:strRef>
              <c:f>Flows!$AF$3:$AF$5</c:f>
              <c:strCache>
                <c:ptCount val="1"/>
                <c:pt idx="0">
                  <c:v>11 - F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Flows!$AF$6:$AF$9</c:f>
              <c:numCache>
                <c:formatCode>0%</c:formatCode>
                <c:ptCount val="4"/>
                <c:pt idx="0">
                  <c:v>0.76884422110552764</c:v>
                </c:pt>
                <c:pt idx="1">
                  <c:v>0.84855769230769229</c:v>
                </c:pt>
                <c:pt idx="2">
                  <c:v>0.92727272727272725</c:v>
                </c:pt>
                <c:pt idx="3">
                  <c:v>0.86631016042780751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83D-4EC4-9859-AAF2DDFB571A}"/>
            </c:ext>
          </c:extLst>
        </c:ser>
        <c:ser>
          <c:idx val="24"/>
          <c:order val="24"/>
          <c:tx>
            <c:strRef>
              <c:f>Flows!$AG$3:$AG$5</c:f>
              <c:strCache>
                <c:ptCount val="1"/>
                <c:pt idx="0">
                  <c:v>12 - M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Flows!$AG$6:$AG$9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83D-4EC4-9859-AAF2DDFB571A}"/>
            </c:ext>
          </c:extLst>
        </c:ser>
        <c:ser>
          <c:idx val="25"/>
          <c:order val="25"/>
          <c:tx>
            <c:strRef>
              <c:f>Flows!$AH$3:$AH$5</c:f>
              <c:strCache>
                <c:ptCount val="1"/>
                <c:pt idx="0">
                  <c:v>12 - F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Flows!$H$6:$H$9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Flows!$AH$6:$AH$9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83D-4EC4-9859-AAF2DDFB5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186528"/>
        <c:axId val="549187184"/>
      </c:lineChart>
      <c:catAx>
        <c:axId val="54918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187184"/>
        <c:crosses val="autoZero"/>
        <c:auto val="1"/>
        <c:lblAlgn val="ctr"/>
        <c:lblOffset val="100"/>
        <c:noMultiLvlLbl val="0"/>
      </c:catAx>
      <c:valAx>
        <c:axId val="54918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18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[flows-ratios.xlsx]Flows!PivotTable10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Flows!$CA$3:$CA$4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Flows!$BZ$5:$BZ$16</c:f>
              <c:strCach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strCache>
            </c:strRef>
          </c:cat>
          <c:val>
            <c:numRef>
              <c:f>Flows!$CA$5:$CA$16</c:f>
              <c:numCache>
                <c:formatCode>0.0%</c:formatCode>
                <c:ptCount val="12"/>
                <c:pt idx="0">
                  <c:v>9.0443686006825952E-2</c:v>
                </c:pt>
                <c:pt idx="1">
                  <c:v>7.2580645161290369E-2</c:v>
                </c:pt>
                <c:pt idx="2">
                  <c:v>5.616224648985968E-2</c:v>
                </c:pt>
                <c:pt idx="3">
                  <c:v>3.5947712418300748E-2</c:v>
                </c:pt>
                <c:pt idx="4">
                  <c:v>2.5316455696202556E-2</c:v>
                </c:pt>
                <c:pt idx="5">
                  <c:v>9.262166405023553E-2</c:v>
                </c:pt>
                <c:pt idx="6">
                  <c:v>8.7378640776699101E-2</c:v>
                </c:pt>
                <c:pt idx="7">
                  <c:v>-0.18770226537216828</c:v>
                </c:pt>
                <c:pt idx="8">
                  <c:v>0.38062755798090042</c:v>
                </c:pt>
                <c:pt idx="9">
                  <c:v>0.10745614035087725</c:v>
                </c:pt>
                <c:pt idx="10">
                  <c:v>0.18527315914489317</c:v>
                </c:pt>
                <c:pt idx="11">
                  <c:v>0.11006289308176098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F-45A4-BD2F-708A2AE83F9C}"/>
            </c:ext>
          </c:extLst>
        </c:ser>
        <c:ser>
          <c:idx val="1"/>
          <c:order val="1"/>
          <c:tx>
            <c:strRef>
              <c:f>Flows!$CB$3:$CB$4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Flows!$BZ$5:$BZ$16</c:f>
              <c:strCach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strCache>
            </c:strRef>
          </c:cat>
          <c:val>
            <c:numRef>
              <c:f>Flows!$CB$5:$CB$16</c:f>
              <c:numCache>
                <c:formatCode>0.0%</c:formatCode>
                <c:ptCount val="12"/>
                <c:pt idx="0">
                  <c:v>5.7728119180633142E-2</c:v>
                </c:pt>
                <c:pt idx="1">
                  <c:v>3.7037037037036979E-2</c:v>
                </c:pt>
                <c:pt idx="2">
                  <c:v>5.902777777777779E-2</c:v>
                </c:pt>
                <c:pt idx="3">
                  <c:v>6.7765567765567747E-2</c:v>
                </c:pt>
                <c:pt idx="4">
                  <c:v>8.0724876441515714E-2</c:v>
                </c:pt>
                <c:pt idx="5">
                  <c:v>5.084745762711862E-2</c:v>
                </c:pt>
                <c:pt idx="6">
                  <c:v>3.7414965986394488E-2</c:v>
                </c:pt>
                <c:pt idx="7">
                  <c:v>-0.31281198003327781</c:v>
                </c:pt>
                <c:pt idx="8">
                  <c:v>0.35325365205843295</c:v>
                </c:pt>
                <c:pt idx="9">
                  <c:v>0.12291666666666667</c:v>
                </c:pt>
                <c:pt idx="10">
                  <c:v>0.13834951456310685</c:v>
                </c:pt>
                <c:pt idx="11">
                  <c:v>0.12299465240641705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F-45A4-BD2F-708A2AE83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193576"/>
        <c:axId val="964197840"/>
      </c:barChart>
      <c:catAx>
        <c:axId val="964193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197840"/>
        <c:crosses val="autoZero"/>
        <c:auto val="1"/>
        <c:lblAlgn val="ctr"/>
        <c:lblOffset val="100"/>
        <c:noMultiLvlLbl val="0"/>
      </c:catAx>
      <c:valAx>
        <c:axId val="96419784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olid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19357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[flows-ratios.xlsx]Flows!PivotTable11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2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2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2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3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</a:ln>
            <a:effectLst/>
          </c:spPr>
        </c:marker>
      </c:pivotFmt>
      <c:pivotFmt>
        <c:idx val="3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</a:ln>
            <a:effectLst/>
          </c:spPr>
        </c:marker>
      </c:pivotFmt>
      <c:pivotFmt>
        <c:idx val="3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</a:ln>
            <a:effectLst/>
          </c:spPr>
        </c:marker>
      </c:pivotFmt>
      <c:pivotFmt>
        <c:idx val="3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>
                <a:lumMod val="60000"/>
              </a:schemeClr>
            </a:solidFill>
            <a:ln w="9525">
              <a:solidFill>
                <a:schemeClr val="accent6">
                  <a:lumMod val="60000"/>
                </a:schemeClr>
              </a:solidFill>
            </a:ln>
            <a:effectLst/>
          </c:spPr>
        </c:marker>
      </c:pivotFmt>
      <c:pivotFmt>
        <c:idx val="3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80000"/>
                <a:lumOff val="20000"/>
              </a:schemeClr>
            </a:solidFill>
            <a:ln w="9525">
              <a:solidFill>
                <a:schemeClr val="accent1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3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80000"/>
                <a:lumOff val="20000"/>
              </a:schemeClr>
            </a:solidFill>
            <a:ln w="9525">
              <a:solidFill>
                <a:schemeClr val="accent2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3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80000"/>
                <a:lumOff val="20000"/>
              </a:schemeClr>
            </a:solidFill>
            <a:ln w="9525">
              <a:solidFill>
                <a:schemeClr val="accent3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3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80000"/>
                <a:lumOff val="20000"/>
              </a:schemeClr>
            </a:solidFill>
            <a:ln w="9525">
              <a:solidFill>
                <a:schemeClr val="accent4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3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>
                <a:lumMod val="80000"/>
                <a:lumOff val="20000"/>
              </a:schemeClr>
            </a:solidFill>
            <a:ln w="9525">
              <a:solidFill>
                <a:schemeClr val="accent5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3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>
                <a:lumMod val="80000"/>
                <a:lumOff val="20000"/>
              </a:schemeClr>
            </a:solidFill>
            <a:ln w="9525">
              <a:solidFill>
                <a:schemeClr val="accent6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4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80000"/>
              </a:schemeClr>
            </a:solidFill>
            <a:ln w="9525">
              <a:solidFill>
                <a:schemeClr val="accent1">
                  <a:lumMod val="80000"/>
                </a:schemeClr>
              </a:solidFill>
            </a:ln>
            <a:effectLst/>
          </c:spPr>
        </c:marker>
      </c:pivotFmt>
      <c:pivotFmt>
        <c:idx val="4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80000"/>
              </a:schemeClr>
            </a:solidFill>
            <a:ln w="9525">
              <a:solidFill>
                <a:schemeClr val="accent2">
                  <a:lumMod val="80000"/>
                </a:schemeClr>
              </a:solidFill>
            </a:ln>
            <a:effectLst/>
          </c:spPr>
        </c:marker>
      </c:pivotFmt>
      <c:pivotFmt>
        <c:idx val="4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80000"/>
              </a:schemeClr>
            </a:solidFill>
            <a:ln w="9525">
              <a:solidFill>
                <a:schemeClr val="accent3">
                  <a:lumMod val="80000"/>
                </a:schemeClr>
              </a:solidFill>
            </a:ln>
            <a:effectLst/>
          </c:spPr>
        </c:marker>
      </c:pivotFmt>
      <c:pivotFmt>
        <c:idx val="4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80000"/>
              </a:schemeClr>
            </a:solidFill>
            <a:ln w="9525">
              <a:solidFill>
                <a:schemeClr val="accent4">
                  <a:lumMod val="80000"/>
                </a:schemeClr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Flows!$CF$2:$CF$4</c:f>
              <c:strCache>
                <c:ptCount val="1"/>
                <c:pt idx="0">
                  <c:v>1 - 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Flows!$CF$5:$CF$8</c:f>
              <c:numCache>
                <c:formatCode>0.0%</c:formatCode>
                <c:ptCount val="4"/>
                <c:pt idx="0">
                  <c:v>1.5580736543909346E-2</c:v>
                </c:pt>
                <c:pt idx="1">
                  <c:v>4.4142614601018648E-2</c:v>
                </c:pt>
                <c:pt idx="2">
                  <c:v>3.14569536423841E-2</c:v>
                </c:pt>
                <c:pt idx="3">
                  <c:v>3.7037037037036979E-2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62-4456-920C-9D6097FA5376}"/>
            </c:ext>
          </c:extLst>
        </c:ser>
        <c:ser>
          <c:idx val="1"/>
          <c:order val="1"/>
          <c:tx>
            <c:strRef>
              <c:f>Flows!$CG$2:$CG$4</c:f>
              <c:strCache>
                <c:ptCount val="1"/>
                <c:pt idx="0">
                  <c:v>1 - 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Flows!$CG$5:$CG$8</c:f>
              <c:numCache>
                <c:formatCode>0.0%</c:formatCode>
                <c:ptCount val="4"/>
                <c:pt idx="0">
                  <c:v>2.8571428571428581E-2</c:v>
                </c:pt>
                <c:pt idx="1">
                  <c:v>4.179104477611939E-2</c:v>
                </c:pt>
                <c:pt idx="2">
                  <c:v>5.6277056277056259E-2</c:v>
                </c:pt>
                <c:pt idx="3">
                  <c:v>7.2580645161290369E-2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62-4456-920C-9D6097FA5376}"/>
            </c:ext>
          </c:extLst>
        </c:ser>
        <c:ser>
          <c:idx val="2"/>
          <c:order val="2"/>
          <c:tx>
            <c:strRef>
              <c:f>Flows!$CH$2:$CH$4</c:f>
              <c:strCache>
                <c:ptCount val="1"/>
                <c:pt idx="0">
                  <c:v>2 - 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Flows!$CH$5:$CH$8</c:f>
              <c:numCache>
                <c:formatCode>0.0%</c:formatCode>
                <c:ptCount val="4"/>
                <c:pt idx="0">
                  <c:v>6.5088757396449703E-2</c:v>
                </c:pt>
                <c:pt idx="1">
                  <c:v>2.9154518950438302E-3</c:v>
                </c:pt>
                <c:pt idx="2">
                  <c:v>4.3706293706293642E-2</c:v>
                </c:pt>
                <c:pt idx="3">
                  <c:v>5.902777777777779E-2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62-4456-920C-9D6097FA5376}"/>
            </c:ext>
          </c:extLst>
        </c:ser>
        <c:ser>
          <c:idx val="3"/>
          <c:order val="3"/>
          <c:tx>
            <c:strRef>
              <c:f>Flows!$CI$2:$CI$4</c:f>
              <c:strCache>
                <c:ptCount val="1"/>
                <c:pt idx="0">
                  <c:v>2 - 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Flows!$CI$5:$CI$8</c:f>
              <c:numCache>
                <c:formatCode>0.0%</c:formatCode>
                <c:ptCount val="4"/>
                <c:pt idx="0">
                  <c:v>5.1700680272108834E-2</c:v>
                </c:pt>
                <c:pt idx="1">
                  <c:v>7.4235807860262071E-2</c:v>
                </c:pt>
                <c:pt idx="2">
                  <c:v>5.0535987748851485E-2</c:v>
                </c:pt>
                <c:pt idx="3">
                  <c:v>5.616224648985968E-2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62-4456-920C-9D6097FA5376}"/>
            </c:ext>
          </c:extLst>
        </c:ser>
        <c:ser>
          <c:idx val="4"/>
          <c:order val="4"/>
          <c:tx>
            <c:strRef>
              <c:f>Flows!$CJ$2:$CJ$4</c:f>
              <c:strCache>
                <c:ptCount val="1"/>
                <c:pt idx="0">
                  <c:v>3 - F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Flows!$CJ$5:$CJ$8</c:f>
              <c:numCache>
                <c:formatCode>0.0%</c:formatCode>
                <c:ptCount val="4"/>
                <c:pt idx="0">
                  <c:v>7.8347578347578328E-2</c:v>
                </c:pt>
                <c:pt idx="1">
                  <c:v>3.0303030303030387E-2</c:v>
                </c:pt>
                <c:pt idx="2">
                  <c:v>0.10355029585798814</c:v>
                </c:pt>
                <c:pt idx="3">
                  <c:v>6.7765567765567747E-2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62-4456-920C-9D6097FA5376}"/>
            </c:ext>
          </c:extLst>
        </c:ser>
        <c:ser>
          <c:idx val="5"/>
          <c:order val="5"/>
          <c:tx>
            <c:strRef>
              <c:f>Flows!$CK$2:$CK$4</c:f>
              <c:strCache>
                <c:ptCount val="1"/>
                <c:pt idx="0">
                  <c:v>3 - 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Flows!$CK$5:$CK$8</c:f>
              <c:numCache>
                <c:formatCode>0.0%</c:formatCode>
                <c:ptCount val="4"/>
                <c:pt idx="0">
                  <c:v>0.10416666666666663</c:v>
                </c:pt>
                <c:pt idx="1">
                  <c:v>8.6257309941520477E-2</c:v>
                </c:pt>
                <c:pt idx="2">
                  <c:v>-3.1695721077655836E-3</c:v>
                </c:pt>
                <c:pt idx="3">
                  <c:v>3.5947712418300748E-2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62-4456-920C-9D6097FA5376}"/>
            </c:ext>
          </c:extLst>
        </c:ser>
        <c:ser>
          <c:idx val="6"/>
          <c:order val="6"/>
          <c:tx>
            <c:strRef>
              <c:f>Flows!$CL$2:$CL$4</c:f>
              <c:strCache>
                <c:ptCount val="1"/>
                <c:pt idx="0">
                  <c:v>4 - F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Flows!$CL$5:$CL$8</c:f>
              <c:numCache>
                <c:formatCode>0.0%</c:formatCode>
                <c:ptCount val="4"/>
                <c:pt idx="0">
                  <c:v>2.3916292974588971E-2</c:v>
                </c:pt>
                <c:pt idx="1">
                  <c:v>5.754276827371696E-2</c:v>
                </c:pt>
                <c:pt idx="2">
                  <c:v>2.9850746268656692E-2</c:v>
                </c:pt>
                <c:pt idx="3">
                  <c:v>8.0724876441515714E-2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62-4456-920C-9D6097FA5376}"/>
            </c:ext>
          </c:extLst>
        </c:ser>
        <c:ser>
          <c:idx val="7"/>
          <c:order val="7"/>
          <c:tx>
            <c:strRef>
              <c:f>Flows!$CM$2:$CM$4</c:f>
              <c:strCache>
                <c:ptCount val="1"/>
                <c:pt idx="0">
                  <c:v>4 - M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Flows!$CM$5:$CM$8</c:f>
              <c:numCache>
                <c:formatCode>0.0%</c:formatCode>
                <c:ptCount val="4"/>
                <c:pt idx="0">
                  <c:v>1.4347202295552641E-3</c:v>
                </c:pt>
                <c:pt idx="1">
                  <c:v>4.4604316546762668E-2</c:v>
                </c:pt>
                <c:pt idx="2">
                  <c:v>-2.4115755627009738E-2</c:v>
                </c:pt>
                <c:pt idx="3">
                  <c:v>2.5316455696202556E-2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62-4456-920C-9D6097FA5376}"/>
            </c:ext>
          </c:extLst>
        </c:ser>
        <c:ser>
          <c:idx val="8"/>
          <c:order val="8"/>
          <c:tx>
            <c:strRef>
              <c:f>Flows!$CN$2:$CN$4</c:f>
              <c:strCache>
                <c:ptCount val="1"/>
                <c:pt idx="0">
                  <c:v>5 - F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Flows!$CN$5:$CN$8</c:f>
              <c:numCache>
                <c:formatCode>0.0%</c:formatCode>
                <c:ptCount val="4"/>
                <c:pt idx="0">
                  <c:v>5.3110773899848307E-2</c:v>
                </c:pt>
                <c:pt idx="1">
                  <c:v>1.3846153846153841E-2</c:v>
                </c:pt>
                <c:pt idx="2">
                  <c:v>2.6058631921824116E-2</c:v>
                </c:pt>
                <c:pt idx="3">
                  <c:v>5.084745762711862E-2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62-4456-920C-9D6097FA5376}"/>
            </c:ext>
          </c:extLst>
        </c:ser>
        <c:ser>
          <c:idx val="9"/>
          <c:order val="9"/>
          <c:tx>
            <c:strRef>
              <c:f>Flows!$CO$2:$CO$4</c:f>
              <c:strCache>
                <c:ptCount val="1"/>
                <c:pt idx="0">
                  <c:v>5 - M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Flows!$CO$5:$CO$8</c:f>
              <c:numCache>
                <c:formatCode>0.0%</c:formatCode>
                <c:ptCount val="4"/>
                <c:pt idx="0">
                  <c:v>8.7988826815642462E-2</c:v>
                </c:pt>
                <c:pt idx="1">
                  <c:v>0.10304789550072568</c:v>
                </c:pt>
                <c:pt idx="2">
                  <c:v>4.5801526717557328E-2</c:v>
                </c:pt>
                <c:pt idx="3">
                  <c:v>9.262166405023553E-2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62-4456-920C-9D6097FA5376}"/>
            </c:ext>
          </c:extLst>
        </c:ser>
        <c:ser>
          <c:idx val="10"/>
          <c:order val="10"/>
          <c:tx>
            <c:strRef>
              <c:f>Flows!$CP$2:$CP$4</c:f>
              <c:strCache>
                <c:ptCount val="1"/>
                <c:pt idx="0">
                  <c:v>6 - F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Flows!$CP$5:$CP$8</c:f>
              <c:numCache>
                <c:formatCode>0.0%</c:formatCode>
                <c:ptCount val="4"/>
                <c:pt idx="0">
                  <c:v>-1.0327022375215211E-2</c:v>
                </c:pt>
                <c:pt idx="1">
                  <c:v>5.6179775280898903E-2</c:v>
                </c:pt>
                <c:pt idx="2">
                  <c:v>5.4945054945054861E-2</c:v>
                </c:pt>
                <c:pt idx="3">
                  <c:v>3.7414965986394488E-2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662-4456-920C-9D6097FA5376}"/>
            </c:ext>
          </c:extLst>
        </c:ser>
        <c:ser>
          <c:idx val="11"/>
          <c:order val="11"/>
          <c:tx>
            <c:strRef>
              <c:f>Flows!$CQ$2:$CQ$4</c:f>
              <c:strCache>
                <c:ptCount val="1"/>
                <c:pt idx="0">
                  <c:v>6 - M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Flows!$CQ$5:$CQ$8</c:f>
              <c:numCache>
                <c:formatCode>0.0%</c:formatCode>
                <c:ptCount val="4"/>
                <c:pt idx="0">
                  <c:v>8.5034013605442826E-3</c:v>
                </c:pt>
                <c:pt idx="1">
                  <c:v>0.10923076923076924</c:v>
                </c:pt>
                <c:pt idx="2">
                  <c:v>1.1290322580645218E-2</c:v>
                </c:pt>
                <c:pt idx="3">
                  <c:v>8.7378640776699101E-2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662-4456-920C-9D6097FA5376}"/>
            </c:ext>
          </c:extLst>
        </c:ser>
        <c:ser>
          <c:idx val="12"/>
          <c:order val="12"/>
          <c:tx>
            <c:strRef>
              <c:f>Flows!$CR$2:$CR$4</c:f>
              <c:strCache>
                <c:ptCount val="1"/>
                <c:pt idx="0">
                  <c:v>7 - F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Flows!$CR$5:$CR$8</c:f>
              <c:numCache>
                <c:formatCode>0.0%</c:formatCode>
                <c:ptCount val="4"/>
                <c:pt idx="0">
                  <c:v>-0.25585585585585569</c:v>
                </c:pt>
                <c:pt idx="1">
                  <c:v>-0.27397260273972601</c:v>
                </c:pt>
                <c:pt idx="2">
                  <c:v>-0.27891156462585043</c:v>
                </c:pt>
                <c:pt idx="3">
                  <c:v>-0.31281198003327781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662-4456-920C-9D6097FA5376}"/>
            </c:ext>
          </c:extLst>
        </c:ser>
        <c:ser>
          <c:idx val="13"/>
          <c:order val="13"/>
          <c:tx>
            <c:strRef>
              <c:f>Flows!$CS$2:$CS$4</c:f>
              <c:strCache>
                <c:ptCount val="1"/>
                <c:pt idx="0">
                  <c:v>7 - M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Flows!$CS$5:$CS$8</c:f>
              <c:numCache>
                <c:formatCode>0.0%</c:formatCode>
                <c:ptCount val="4"/>
                <c:pt idx="0">
                  <c:v>-0.26280991735537196</c:v>
                </c:pt>
                <c:pt idx="1">
                  <c:v>-0.19415807560137455</c:v>
                </c:pt>
                <c:pt idx="2">
                  <c:v>-0.28621291448516573</c:v>
                </c:pt>
                <c:pt idx="3">
                  <c:v>-0.18770226537216828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662-4456-920C-9D6097FA5376}"/>
            </c:ext>
          </c:extLst>
        </c:ser>
        <c:ser>
          <c:idx val="14"/>
          <c:order val="14"/>
          <c:tx>
            <c:strRef>
              <c:f>Flows!$CT$2:$CT$4</c:f>
              <c:strCache>
                <c:ptCount val="1"/>
                <c:pt idx="0">
                  <c:v>8 - F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Flows!$CT$5:$CT$8</c:f>
              <c:numCache>
                <c:formatCode>0.0%</c:formatCode>
                <c:ptCount val="4"/>
                <c:pt idx="0">
                  <c:v>0.25993883792048922</c:v>
                </c:pt>
                <c:pt idx="1">
                  <c:v>0.35336194563662382</c:v>
                </c:pt>
                <c:pt idx="2">
                  <c:v>0.35215053763440862</c:v>
                </c:pt>
                <c:pt idx="3">
                  <c:v>0.35325365205843295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662-4456-920C-9D6097FA5376}"/>
            </c:ext>
          </c:extLst>
        </c:ser>
        <c:ser>
          <c:idx val="15"/>
          <c:order val="15"/>
          <c:tx>
            <c:strRef>
              <c:f>Flows!$CU$2:$CU$4</c:f>
              <c:strCache>
                <c:ptCount val="1"/>
                <c:pt idx="0">
                  <c:v>8 - M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Flows!$CU$5:$CU$8</c:f>
              <c:numCache>
                <c:formatCode>0.0%</c:formatCode>
                <c:ptCount val="4"/>
                <c:pt idx="0">
                  <c:v>0.34236804564907275</c:v>
                </c:pt>
                <c:pt idx="1">
                  <c:v>0.34528552456839312</c:v>
                </c:pt>
                <c:pt idx="2">
                  <c:v>0.33999999999999997</c:v>
                </c:pt>
                <c:pt idx="3">
                  <c:v>0.38062755798090042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662-4456-920C-9D6097FA5376}"/>
            </c:ext>
          </c:extLst>
        </c:ser>
        <c:ser>
          <c:idx val="16"/>
          <c:order val="16"/>
          <c:tx>
            <c:strRef>
              <c:f>Flows!$CV$2:$CV$4</c:f>
              <c:strCache>
                <c:ptCount val="1"/>
                <c:pt idx="0">
                  <c:v>9 - F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Flows!$CV$5:$CV$8</c:f>
              <c:numCache>
                <c:formatCode>0.0%</c:formatCode>
                <c:ptCount val="4"/>
                <c:pt idx="0">
                  <c:v>0.25862068965517249</c:v>
                </c:pt>
                <c:pt idx="1">
                  <c:v>0.14107883817427391</c:v>
                </c:pt>
                <c:pt idx="2">
                  <c:v>6.9662921348314644E-2</c:v>
                </c:pt>
                <c:pt idx="3">
                  <c:v>0.12291666666666667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662-4456-920C-9D6097FA5376}"/>
            </c:ext>
          </c:extLst>
        </c:ser>
        <c:ser>
          <c:idx val="17"/>
          <c:order val="17"/>
          <c:tx>
            <c:strRef>
              <c:f>Flows!$CW$2:$CW$4</c:f>
              <c:strCache>
                <c:ptCount val="1"/>
                <c:pt idx="0">
                  <c:v>9 - M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Flows!$CW$5:$CW$8</c:f>
              <c:numCache>
                <c:formatCode>0.0%</c:formatCode>
                <c:ptCount val="4"/>
                <c:pt idx="0">
                  <c:v>0.21511627906976738</c:v>
                </c:pt>
                <c:pt idx="1">
                  <c:v>0.22103004291845496</c:v>
                </c:pt>
                <c:pt idx="2">
                  <c:v>0.13814432989690728</c:v>
                </c:pt>
                <c:pt idx="3">
                  <c:v>0.10745614035087725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662-4456-920C-9D6097FA5376}"/>
            </c:ext>
          </c:extLst>
        </c:ser>
        <c:ser>
          <c:idx val="18"/>
          <c:order val="18"/>
          <c:tx>
            <c:strRef>
              <c:f>Flows!$CX$2:$CX$4</c:f>
              <c:strCache>
                <c:ptCount val="1"/>
                <c:pt idx="0">
                  <c:v>10 - F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Flows!$CX$5:$CX$8</c:f>
              <c:numCache>
                <c:formatCode>0.0%</c:formatCode>
                <c:ptCount val="4"/>
                <c:pt idx="0">
                  <c:v>0.10792951541850215</c:v>
                </c:pt>
                <c:pt idx="1">
                  <c:v>0.1454545454545455</c:v>
                </c:pt>
                <c:pt idx="2">
                  <c:v>0.10096153846153844</c:v>
                </c:pt>
                <c:pt idx="3">
                  <c:v>0.13834951456310685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662-4456-920C-9D6097FA5376}"/>
            </c:ext>
          </c:extLst>
        </c:ser>
        <c:ser>
          <c:idx val="19"/>
          <c:order val="19"/>
          <c:tx>
            <c:strRef>
              <c:f>Flows!$CY$2:$CY$4</c:f>
              <c:strCache>
                <c:ptCount val="1"/>
                <c:pt idx="0">
                  <c:v>10 - M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Flows!$CY$5:$CY$8</c:f>
              <c:numCache>
                <c:formatCode>0.0%</c:formatCode>
                <c:ptCount val="4"/>
                <c:pt idx="0">
                  <c:v>0.15829145728643212</c:v>
                </c:pt>
                <c:pt idx="1">
                  <c:v>0.16414141414141414</c:v>
                </c:pt>
                <c:pt idx="2">
                  <c:v>0.11080332409972304</c:v>
                </c:pt>
                <c:pt idx="3">
                  <c:v>0.18527315914489317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662-4456-920C-9D6097FA5376}"/>
            </c:ext>
          </c:extLst>
        </c:ser>
        <c:ser>
          <c:idx val="20"/>
          <c:order val="20"/>
          <c:tx>
            <c:strRef>
              <c:f>Flows!$CZ$2:$CZ$4</c:f>
              <c:strCache>
                <c:ptCount val="1"/>
                <c:pt idx="0">
                  <c:v>11 - F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Flows!$CZ$5:$CZ$8</c:f>
              <c:numCache>
                <c:formatCode>0.0%</c:formatCode>
                <c:ptCount val="4"/>
                <c:pt idx="0">
                  <c:v>0.19849246231155782</c:v>
                </c:pt>
                <c:pt idx="1">
                  <c:v>0.14182692307692313</c:v>
                </c:pt>
                <c:pt idx="2">
                  <c:v>6.9696969696969702E-2</c:v>
                </c:pt>
                <c:pt idx="3">
                  <c:v>0.12299465240641705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662-4456-920C-9D6097FA5376}"/>
            </c:ext>
          </c:extLst>
        </c:ser>
        <c:ser>
          <c:idx val="21"/>
          <c:order val="21"/>
          <c:tx>
            <c:strRef>
              <c:f>Flows!$DA$2:$DA$4</c:f>
              <c:strCache>
                <c:ptCount val="1"/>
                <c:pt idx="0">
                  <c:v>11 - M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cat>
            <c:strRef>
              <c:f>Flows!$CE$5:$CE$8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Flows!$DA$5:$DA$8</c:f>
              <c:numCache>
                <c:formatCode>0.0%</c:formatCode>
                <c:ptCount val="4"/>
                <c:pt idx="0">
                  <c:v>0.15406976744186041</c:v>
                </c:pt>
                <c:pt idx="1">
                  <c:v>0.13609467455621294</c:v>
                </c:pt>
                <c:pt idx="2">
                  <c:v>0.10909090909090902</c:v>
                </c:pt>
                <c:pt idx="3">
                  <c:v>0.11006289308176098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662-4456-920C-9D6097FA5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525944"/>
        <c:axId val="881526272"/>
      </c:lineChart>
      <c:catAx>
        <c:axId val="88152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526272"/>
        <c:crosses val="autoZero"/>
        <c:auto val="1"/>
        <c:lblAlgn val="ctr"/>
        <c:lblOffset val="100"/>
        <c:noMultiLvlLbl val="0"/>
      </c:catAx>
      <c:valAx>
        <c:axId val="88152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525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614362</xdr:colOff>
      <xdr:row>28</xdr:row>
      <xdr:rowOff>57150</xdr:rowOff>
    </xdr:from>
    <xdr:to>
      <xdr:col>36</xdr:col>
      <xdr:colOff>1271587</xdr:colOff>
      <xdr:row>42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14285</xdr:colOff>
      <xdr:row>14</xdr:row>
      <xdr:rowOff>9525</xdr:rowOff>
    </xdr:from>
    <xdr:to>
      <xdr:col>52</xdr:col>
      <xdr:colOff>481010</xdr:colOff>
      <xdr:row>32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14285</xdr:colOff>
      <xdr:row>15</xdr:row>
      <xdr:rowOff>0</xdr:rowOff>
    </xdr:from>
    <xdr:to>
      <xdr:col>67</xdr:col>
      <xdr:colOff>1238248</xdr:colOff>
      <xdr:row>30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9</xdr:col>
      <xdr:colOff>23812</xdr:colOff>
      <xdr:row>34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157163</xdr:colOff>
      <xdr:row>9</xdr:row>
      <xdr:rowOff>161924</xdr:rowOff>
    </xdr:from>
    <xdr:to>
      <xdr:col>41</xdr:col>
      <xdr:colOff>428626</xdr:colOff>
      <xdr:row>25</xdr:row>
      <xdr:rowOff>9524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54</xdr:col>
      <xdr:colOff>4761</xdr:colOff>
      <xdr:row>11</xdr:row>
      <xdr:rowOff>0</xdr:rowOff>
    </xdr:from>
    <xdr:to>
      <xdr:col>60</xdr:col>
      <xdr:colOff>238123</xdr:colOff>
      <xdr:row>26</xdr:row>
      <xdr:rowOff>28575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130967</xdr:colOff>
      <xdr:row>36</xdr:row>
      <xdr:rowOff>83342</xdr:rowOff>
    </xdr:from>
    <xdr:to>
      <xdr:col>33</xdr:col>
      <xdr:colOff>128587</xdr:colOff>
      <xdr:row>88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76</xdr:col>
      <xdr:colOff>597692</xdr:colOff>
      <xdr:row>16</xdr:row>
      <xdr:rowOff>178594</xdr:rowOff>
    </xdr:from>
    <xdr:to>
      <xdr:col>84</xdr:col>
      <xdr:colOff>121442</xdr:colOff>
      <xdr:row>32</xdr:row>
      <xdr:rowOff>26194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87</xdr:col>
      <xdr:colOff>102393</xdr:colOff>
      <xdr:row>10</xdr:row>
      <xdr:rowOff>169067</xdr:rowOff>
    </xdr:from>
    <xdr:to>
      <xdr:col>104</xdr:col>
      <xdr:colOff>178593</xdr:colOff>
      <xdr:row>31</xdr:row>
      <xdr:rowOff>26192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158</xdr:col>
      <xdr:colOff>102393</xdr:colOff>
      <xdr:row>10</xdr:row>
      <xdr:rowOff>169067</xdr:rowOff>
    </xdr:from>
    <xdr:to>
      <xdr:col>183</xdr:col>
      <xdr:colOff>642937</xdr:colOff>
      <xdr:row>40</xdr:row>
      <xdr:rowOff>28575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147</xdr:col>
      <xdr:colOff>364330</xdr:colOff>
      <xdr:row>18</xdr:row>
      <xdr:rowOff>54768</xdr:rowOff>
    </xdr:from>
    <xdr:to>
      <xdr:col>154</xdr:col>
      <xdr:colOff>245268</xdr:colOff>
      <xdr:row>33</xdr:row>
      <xdr:rowOff>83343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23</xdr:row>
      <xdr:rowOff>0</xdr:rowOff>
    </xdr:from>
    <xdr:to>
      <xdr:col>7</xdr:col>
      <xdr:colOff>261937</xdr:colOff>
      <xdr:row>35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450055</xdr:colOff>
      <xdr:row>17</xdr:row>
      <xdr:rowOff>40480</xdr:rowOff>
    </xdr:from>
    <xdr:to>
      <xdr:col>23</xdr:col>
      <xdr:colOff>150018</xdr:colOff>
      <xdr:row>36</xdr:row>
      <xdr:rowOff>69055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180975</xdr:rowOff>
    </xdr:from>
    <xdr:to>
      <xdr:col>15</xdr:col>
      <xdr:colOff>504825</xdr:colOff>
      <xdr:row>24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hislain Hachey" refreshedDate="44061.628378472225" createdVersion="6" refreshedVersion="6" minRefreshableVersion="3" recordCount="620">
  <cacheSource type="external" connectionId="1"/>
  <cacheFields count="15">
    <cacheField name="SurveyYear" numFmtId="0">
      <sharedItems containsSemiMixedTypes="0" containsString="0" containsNumber="1" containsInteger="1" minValue="2007" maxValue="2020" count="14">
        <n v="2015"/>
        <n v="2020"/>
        <n v="2007"/>
        <n v="2012"/>
        <n v="2019"/>
        <n v="2016"/>
        <n v="2009"/>
        <n v="2008"/>
        <n v="2010"/>
        <n v="2011"/>
        <n v="2018"/>
        <n v="2017"/>
        <n v="2013"/>
        <n v="2014"/>
      </sharedItems>
    </cacheField>
    <cacheField name="YearOfEd" numFmtId="0">
      <sharedItems containsSemiMixedTypes="0" containsString="0" containsNumber="1" containsInteger="1" minValue="-2" maxValue="12" count="15">
        <n v="12"/>
        <n v="2"/>
        <n v="-1"/>
        <n v="7"/>
        <n v="6"/>
        <n v="5"/>
        <n v="3"/>
        <n v="9"/>
        <n v="1"/>
        <n v="-2"/>
        <n v="0"/>
        <n v="8"/>
        <n v="11"/>
        <n v="10"/>
        <n v="4"/>
      </sharedItems>
    </cacheField>
    <cacheField name="GenderCode" numFmtId="0">
      <sharedItems containsBlank="1" count="3">
        <s v="M"/>
        <s v="F"/>
        <m/>
      </sharedItems>
    </cacheField>
    <cacheField name="Enrol" numFmtId="0">
      <sharedItems containsString="0" containsBlank="1" containsNumber="1" containsInteger="1" minValue="29" maxValue="1520"/>
    </cacheField>
    <cacheField name="Rep" numFmtId="0">
      <sharedItems containsString="0" containsBlank="1" containsNumber="1" containsInteger="1" minValue="1" maxValue="102"/>
    </cacheField>
    <cacheField name="RepNY" numFmtId="0">
      <sharedItems containsString="0" containsBlank="1" containsNumber="1" containsInteger="1" minValue="1" maxValue="102"/>
    </cacheField>
    <cacheField name="TroutNY" numFmtId="0">
      <sharedItems containsString="0" containsBlank="1" count="1">
        <m/>
      </sharedItems>
    </cacheField>
    <cacheField name="EnrolNYNextLevel" numFmtId="0">
      <sharedItems containsString="0" containsBlank="1" containsNumber="1" containsInteger="1" minValue="29" maxValue="1520"/>
    </cacheField>
    <cacheField name="RepNYNextLevel" numFmtId="0">
      <sharedItems containsString="0" containsBlank="1" containsNumber="1" containsInteger="1" minValue="1" maxValue="102"/>
    </cacheField>
    <cacheField name="TrinNYNextLevel" numFmtId="0">
      <sharedItems containsString="0" containsBlank="1" containsNumber="1" containsInteger="1" minValue="1" maxValue="186"/>
    </cacheField>
    <cacheField name="thePR" numFmtId="0" formula=" (EnrolNYNextLevel-RepNYNextLevel) /Enrol" databaseField="0"/>
    <cacheField name="theRR" numFmtId="0" formula="RepNY/Enrol" databaseField="0"/>
    <cacheField name="theSR" numFmtId="0" formula="thePR/ ( 1 -theRR)" databaseField="0"/>
    <cacheField name="theDR" numFmtId="0" formula=" 1 - (thePR+theRR)" databaseField="0"/>
    <cacheField name="theTR" numFmtId="0" formula=" (EnrolNYNextLevel-RepNYNextLevel) /Enrol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hislain Hachey" refreshedDate="44061.62838263889" createdVersion="6" refreshedVersion="6" minRefreshableVersion="3" recordCount="16">
  <cacheSource type="worksheet">
    <worksheetSource ref="A1:F17" sheet="Graduation Warehouse"/>
  </cacheSource>
  <cacheFields count="7">
    <cacheField name="SurveyYear" numFmtId="0">
      <sharedItems containsSemiMixedTypes="0" containsString="0" containsNumber="1" containsInteger="1" minValue="2019" maxValue="2019" count="1">
        <n v="2019"/>
      </sharedItems>
    </cacheField>
    <cacheField name="State" numFmtId="0">
      <sharedItems count="4">
        <s v="CHK"/>
        <s v="PNI"/>
        <s v="KSA"/>
        <s v="YAP"/>
      </sharedItems>
    </cacheField>
    <cacheField name="Grade" numFmtId="0">
      <sharedItems containsSemiMixedTypes="0" containsString="0" containsNumber="1" containsInteger="1" minValue="8" maxValue="12" count="2">
        <n v="8"/>
        <n v="12"/>
      </sharedItems>
    </cacheField>
    <cacheField name="GenderCode" numFmtId="0">
      <sharedItems count="2">
        <s v="F"/>
        <s v="M"/>
      </sharedItems>
    </cacheField>
    <cacheField name="Enrol" numFmtId="0">
      <sharedItems containsSemiMixedTypes="0" containsString="0" containsNumber="1" containsInteger="1" minValue="63" maxValue="429"/>
    </cacheField>
    <cacheField name="Graduate" numFmtId="0">
      <sharedItems containsSemiMixedTypes="0" containsString="0" containsNumber="1" containsInteger="1" minValue="58" maxValue="401"/>
    </cacheField>
    <cacheField name="theGR" numFmtId="0" formula="Graduate/Enrol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hislain Hachey" refreshedDate="44061.630375000001" createdVersion="6" refreshedVersion="6" minRefreshableVersion="3" recordCount="182">
  <cacheSource type="worksheet">
    <worksheetSource ref="O4:X186" sheet="Warehouse CohortNation"/>
  </cacheSource>
  <cacheFields count="10">
    <cacheField name="Year Flow" numFmtId="0">
      <sharedItems/>
    </cacheField>
    <cacheField name="Year" numFmtId="0">
      <sharedItems containsSemiMixedTypes="0" containsString="0" containsNumber="1" containsInteger="1" minValue="2013" maxValue="2019" count="7">
        <n v="2013"/>
        <n v="2014"/>
        <n v="2015"/>
        <n v="2016"/>
        <n v="2017"/>
        <n v="2018"/>
        <n v="2019"/>
      </sharedItems>
    </cacheField>
    <cacheField name="Grade Level" numFmtId="0">
      <sharedItems containsSemiMixedTypes="0" containsString="0" containsNumber="1" containsInteger="1" minValue="0" maxValue="12" count="13">
        <n v="0"/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Gender" numFmtId="0">
      <sharedItems count="2">
        <s v="M"/>
        <s v="F"/>
      </sharedItems>
    </cacheField>
    <cacheField name="Promotion Rate" numFmtId="2">
      <sharedItems containsSemiMixedTypes="0" containsString="0" containsNumber="1" minValue="0" maxValue="1.3485477178423237"/>
    </cacheField>
    <cacheField name="Repetition Rate" numFmtId="2">
      <sharedItems containsSemiMixedTypes="0" containsString="0" containsNumber="1" minValue="0" maxValue="0.1388888888888889"/>
    </cacheField>
    <cacheField name="Transition Rate" numFmtId="2">
      <sharedItems containsSemiMixedTypes="0" containsString="0" containsNumber="1" minValue="0" maxValue="1.3485477178423237"/>
    </cacheField>
    <cacheField name="Dropout Rate" numFmtId="2">
      <sharedItems containsSemiMixedTypes="0" containsString="0" containsNumber="1" minValue="-0.36929460580912865" maxValue="1" count="175">
        <n v="-1.7725258493353158E-2"/>
        <n v="0.11354309165526677"/>
        <n v="5.0221565731166984E-2"/>
        <n v="2.522255192878331E-2"/>
        <n v="3.0769230769230771E-2"/>
        <n v="9.9071207430340591E-2"/>
        <n v="9.5986038394415441E-2"/>
        <n v="0.27724358974358976"/>
        <n v="-3.8167938931297662E-2"/>
        <n v="1.388888888888884E-2"/>
        <n v="0.17201166180758021"/>
        <n v="4.081632653061229E-2"/>
        <n v="1"/>
        <n v="0.10085227272727271"/>
        <n v="4.7895500725689377E-2"/>
        <n v="-0.12558869701726838"/>
        <n v="-3.5769828926905056E-2"/>
        <n v="-9.0909090909090384E-3"/>
        <n v="-1.2820512820512775E-2"/>
        <n v="9.4827586206896575E-2"/>
        <n v="-0.1053639846743295"/>
        <n v="-0.17045454545454541"/>
        <n v="0.12026726057906467"/>
        <n v="5.9748427672955962E-2"/>
        <n v="-0.17582417582417587"/>
        <n v="-0.21554770318021199"/>
        <n v="-0.12139605462822445"/>
        <n v="-0.17151607963246551"/>
        <n v="5.6657223796033884E-3"/>
        <n v="-9.2564491654021142E-2"/>
        <n v="0.11312217194570129"/>
        <n v="1.6051364365971099E-2"/>
        <n v="-0.33652007648183568"/>
        <n v="0.1480836236933798"/>
        <n v="0.20380952380952388"/>
        <n v="8.3116883116883145E-2"/>
        <n v="4.3771043771043794E-2"/>
        <n v="0.99038461538461542"/>
        <n v="-1.4018691588784993E-2"/>
        <n v="2.8571428571428581E-2"/>
        <n v="5.1700680272108834E-2"/>
        <n v="0.10416666666666663"/>
        <n v="1.4347202295552641E-3"/>
        <n v="8.7988826815642462E-2"/>
        <n v="8.5034013605442826E-3"/>
        <n v="-0.26280991735537196"/>
        <n v="0.34236804564907275"/>
        <n v="0.21511627906976738"/>
        <n v="0.15829145728643212"/>
        <n v="0.15406976744186041"/>
        <n v="-0.11111111111111116"/>
        <n v="4.179104477611939E-2"/>
        <n v="7.4235807860262071E-2"/>
        <n v="8.6257309941520477E-2"/>
        <n v="4.4604316546762668E-2"/>
        <n v="0.10304789550072568"/>
        <n v="0.10923076923076924"/>
        <n v="-0.19415807560137455"/>
        <n v="0.34528552456839312"/>
        <n v="0.22103004291845496"/>
        <n v="0.16414141414141414"/>
        <n v="0.13609467455621294"/>
        <n v="0.99646643109540634"/>
        <n v="-4.2031523642732216E-2"/>
        <n v="5.6277056277056259E-2"/>
        <n v="5.0535987748851485E-2"/>
        <n v="-3.1695721077655836E-3"/>
        <n v="-2.4115755627009738E-2"/>
        <n v="4.5801526717557328E-2"/>
        <n v="1.1290322580645218E-2"/>
        <n v="-0.28621291448516573"/>
        <n v="0.33999999999999997"/>
        <n v="0.13814432989690728"/>
        <n v="0.11080332409972304"/>
        <n v="0.10909090909090902"/>
        <n v="9.0443686006825952E-2"/>
        <n v="7.2580645161290369E-2"/>
        <n v="5.616224648985968E-2"/>
        <n v="3.5947712418300748E-2"/>
        <n v="2.5316455696202556E-2"/>
        <n v="9.262166405023553E-2"/>
        <n v="8.7378640776699101E-2"/>
        <n v="-0.18770226537216828"/>
        <n v="0.38062755798090042"/>
        <n v="0.10745614035087725"/>
        <n v="0.18527315914489317"/>
        <n v="0.11006289308176098"/>
        <n v="-0.12202852614896975"/>
        <n v="6.6197183098591572E-2"/>
        <n v="4.1158536585365835E-2"/>
        <n v="2.5764895330112725E-2"/>
        <n v="3.0520646319569078E-2"/>
        <n v="9.0909090909090939E-2"/>
        <n v="6.2730627306273101E-2"/>
        <n v="0.26455026455026454"/>
        <n v="-4.2755344418052399E-2"/>
        <n v="-2.6666666666666616E-2"/>
        <n v="0.17827298050139273"/>
        <n v="4.8275862068965503E-2"/>
        <n v="0.1839416058394161"/>
        <n v="4.2674253200568946E-2"/>
        <n v="-8.6626139817629122E-2"/>
        <n v="-2.0833333333333259E-2"/>
        <n v="-3.5117056856187379E-2"/>
        <n v="-2.7777777777777679E-2"/>
        <n v="6.84410646387833E-2"/>
        <n v="-9.4488188976378007E-2"/>
        <n v="-0.20338983050847448"/>
        <n v="3.9175257731958735E-2"/>
        <n v="3.1884057971014457E-2"/>
        <n v="-0.10175438596491237"/>
        <n v="0.99270072992700731"/>
        <n v="-0.24231464737793851"/>
        <n v="-0.18576388888888906"/>
        <n v="-4.1420118343195256E-2"/>
        <n v="4.2735042735042694E-2"/>
        <n v="-4.7770700636942776E-2"/>
        <n v="5.9773828756058078E-2"/>
        <n v="-7.2332730560578096E-3"/>
        <n v="-0.36929460580912865"/>
        <n v="0.12387791741472165"/>
        <n v="8.0769230769230815E-2"/>
        <n v="0.125"/>
        <n v="0.1393939393939394"/>
        <n v="0.99675324675324672"/>
        <n v="-1.6042780748663166E-2"/>
        <n v="1.5580736543909346E-2"/>
        <n v="6.5088757396449703E-2"/>
        <n v="7.8347578347578328E-2"/>
        <n v="2.3916292974588971E-2"/>
        <n v="5.3110773899848307E-2"/>
        <n v="-1.0327022375215211E-2"/>
        <n v="-0.25585585585585569"/>
        <n v="0.25993883792048922"/>
        <n v="0.25862068965517249"/>
        <n v="0.10792951541850215"/>
        <n v="0.19849246231155782"/>
        <n v="-7.4468085106383031E-2"/>
        <n v="4.4142614601018648E-2"/>
        <n v="2.9154518950438302E-3"/>
        <n v="3.0303030303030387E-2"/>
        <n v="5.754276827371696E-2"/>
        <n v="1.3846153846153841E-2"/>
        <n v="5.6179775280898903E-2"/>
        <n v="-0.27397260273972601"/>
        <n v="0.35336194563662382"/>
        <n v="0.14107883817427391"/>
        <n v="0.1454545454545455"/>
        <n v="0.14182692307692313"/>
        <n v="0.99346405228758172"/>
        <n v="-1.8281535648994485E-2"/>
        <n v="3.14569536423841E-2"/>
        <n v="4.3706293706293642E-2"/>
        <n v="0.10355029585798814"/>
        <n v="2.9850746268656692E-2"/>
        <n v="2.6058631921824116E-2"/>
        <n v="5.4945054945054861E-2"/>
        <n v="-0.27891156462585043"/>
        <n v="0.35215053763440862"/>
        <n v="6.9662921348314644E-2"/>
        <n v="0.10096153846153844"/>
        <n v="6.9696969696969702E-2"/>
        <n v="5.7728119180633142E-2"/>
        <n v="3.7037037037036979E-2"/>
        <n v="5.902777777777779E-2"/>
        <n v="6.7765567765567747E-2"/>
        <n v="8.0724876441515714E-2"/>
        <n v="5.084745762711862E-2"/>
        <n v="3.7414965986394488E-2"/>
        <n v="-0.31281198003327781"/>
        <n v="0.35325365205843295"/>
        <n v="0.12291666666666667"/>
        <n v="0.13834951456310685"/>
        <n v="0.12299465240641705"/>
        <n v="0.97385620915032678"/>
      </sharedItems>
    </cacheField>
    <cacheField name="Survival Rate (from G1)" numFmtId="0">
      <sharedItems containsString="0" containsBlank="1" containsNumber="1" minValue="0.21009313033516802" maxValue="1.3675191312768504"/>
    </cacheField>
    <cacheField name="Survival Rate (from G9)" numFmtId="0">
      <sharedItems containsString="0" containsBlank="1" containsNumber="1" minValue="0.5007440743135394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hislain Hachey" refreshedDate="44061.638943981481" createdVersion="6" refreshedVersion="6" minRefreshableVersion="3" recordCount="39">
  <cacheSource type="worksheet">
    <worksheetSource name="Table_ExternalData_PercentRepeatersDistrict"/>
  </cacheSource>
  <cacheFields count="14">
    <cacheField name="SurveyYear" numFmtId="0">
      <sharedItems containsSemiMixedTypes="0" containsString="0" containsNumber="1" containsInteger="1" minValue="2008" maxValue="2020" count="13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</sharedItems>
    </cacheField>
    <cacheField name="edLevelCode" numFmtId="0">
      <sharedItems count="3">
        <s v="ECE"/>
        <s v="PRI"/>
        <s v="SEC"/>
      </sharedItems>
    </cacheField>
    <cacheField name="enrolM" numFmtId="0">
      <sharedItems containsSemiMixedTypes="0" containsString="0" containsNumber="1" containsInteger="1" minValue="514" maxValue="5510"/>
    </cacheField>
    <cacheField name="enrolF" numFmtId="0">
      <sharedItems containsSemiMixedTypes="0" containsString="0" containsNumber="1" containsInteger="1" minValue="533" maxValue="5202"/>
    </cacheField>
    <cacheField name="enrol" numFmtId="0">
      <sharedItems containsSemiMixedTypes="0" containsString="0" containsNumber="1" containsInteger="1" minValue="1058" maxValue="10712"/>
    </cacheField>
    <cacheField name="repM" numFmtId="0">
      <sharedItems containsString="0" containsBlank="1" containsNumber="1" containsInteger="1" minValue="1" maxValue="224"/>
    </cacheField>
    <cacheField name="repF" numFmtId="0">
      <sharedItems containsString="0" containsBlank="1" containsNumber="1" containsInteger="1" minValue="3" maxValue="157"/>
    </cacheField>
    <cacheField name="rep" numFmtId="0">
      <sharedItems containsString="0" containsBlank="1" containsNumber="1" containsInteger="1" minValue="1" maxValue="381"/>
    </cacheField>
    <cacheField name="firstYear" numFmtId="0">
      <sharedItems containsSemiMixedTypes="0" containsString="0" containsNumber="1" containsInteger="1" minValue="-1" maxValue="9"/>
    </cacheField>
    <cacheField name="lastYear" numFmtId="0">
      <sharedItems containsSemiMixedTypes="0" containsString="0" containsNumber="1" containsInteger="1" minValue="0" maxValue="12"/>
    </cacheField>
    <cacheField name="numYears" numFmtId="0">
      <sharedItems containsSemiMixedTypes="0" containsString="0" containsNumber="1" containsInteger="1" minValue="2" maxValue="8"/>
    </cacheField>
    <cacheField name="thePercRep" numFmtId="0" formula="rep/enrol" databaseField="0"/>
    <cacheField name="thePercRepM" numFmtId="0" formula="repM/enrolM" databaseField="0"/>
    <cacheField name="thePercRepF" numFmtId="0" formula="repF/enrolF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Ghislain Hachey" refreshedDate="44064.478444328706" createdVersion="6" refreshedVersion="6" minRefreshableVersion="3" recordCount="104">
  <cacheSource type="worksheet">
    <worksheetSource ref="BJ4:BS108" sheet="Warehouse CohortNation"/>
  </cacheSource>
  <cacheFields count="10">
    <cacheField name="Year Flow" numFmtId="0">
      <sharedItems count="4">
        <s v="SY2015-2016=&gt;SY2016-2017"/>
        <s v="SY2016-2017=&gt;SY2017-2018"/>
        <s v="SY2017-2018=&gt;SY2018-2019"/>
        <s v="SY2018-2019=&gt;SY2019-2020"/>
      </sharedItems>
    </cacheField>
    <cacheField name="Year" numFmtId="0">
      <sharedItems containsSemiMixedTypes="0" containsString="0" containsNumber="1" containsInteger="1" minValue="2016" maxValue="2019"/>
    </cacheField>
    <cacheField name="Grade Level" numFmtId="0">
      <sharedItems containsSemiMixedTypes="0" containsString="0" containsNumber="1" containsInteger="1" minValue="0" maxValue="12" count="13">
        <n v="0"/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Gender" numFmtId="0">
      <sharedItems count="2">
        <s v="M"/>
        <s v="F"/>
      </sharedItems>
    </cacheField>
    <cacheField name="Promotion Rate" numFmtId="164">
      <sharedItems containsSemiMixedTypes="0" containsString="0" containsNumber="1" minValue="0" maxValue="1.3094841930116472"/>
    </cacheField>
    <cacheField name="Repetition Rate" numFmtId="164">
      <sharedItems containsSemiMixedTypes="0" containsString="0" containsNumber="1" minValue="0" maxValue="5.1948051948051951E-2"/>
    </cacheField>
    <cacheField name="Transition Rate" numFmtId="164">
      <sharedItems containsSemiMixedTypes="0" containsString="0" containsNumber="1" minValue="0" maxValue="1.3094841930116472"/>
    </cacheField>
    <cacheField name="Dropout Rate" numFmtId="164">
      <sharedItems containsSemiMixedTypes="0" containsString="0" containsNumber="1" minValue="-0.31281198003327781" maxValue="1"/>
    </cacheField>
    <cacheField name="Survival Rate (from G1)" numFmtId="164">
      <sharedItems containsString="0" containsBlank="1" containsNumber="1" minValue="0.21009313033516802" maxValue="1"/>
    </cacheField>
    <cacheField name="Survival Rate (from G9)" numFmtId="164">
      <sharedItems containsString="0" containsBlank="1" containsNumber="1" minValue="0.5007440743135394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0">
  <r>
    <x v="0"/>
    <x v="0"/>
    <x v="0"/>
    <n v="312"/>
    <m/>
    <n v="3"/>
    <x v="0"/>
    <m/>
    <m/>
    <m/>
  </r>
  <r>
    <x v="1"/>
    <x v="0"/>
    <x v="1"/>
    <n v="332"/>
    <n v="8"/>
    <m/>
    <x v="0"/>
    <m/>
    <m/>
    <m/>
  </r>
  <r>
    <x v="2"/>
    <x v="1"/>
    <x v="1"/>
    <m/>
    <m/>
    <m/>
    <x v="0"/>
    <n v="620"/>
    <m/>
    <m/>
  </r>
  <r>
    <x v="1"/>
    <x v="2"/>
    <x v="0"/>
    <n v="80"/>
    <n v="2"/>
    <m/>
    <x v="0"/>
    <m/>
    <m/>
    <m/>
  </r>
  <r>
    <x v="3"/>
    <x v="3"/>
    <x v="0"/>
    <n v="536"/>
    <n v="10"/>
    <n v="15"/>
    <x v="0"/>
    <n v="393"/>
    <n v="8"/>
    <m/>
  </r>
  <r>
    <x v="4"/>
    <x v="4"/>
    <x v="1"/>
    <n v="588"/>
    <n v="5"/>
    <n v="8"/>
    <x v="0"/>
    <n v="560"/>
    <n v="2"/>
    <n v="7"/>
  </r>
  <r>
    <x v="5"/>
    <x v="5"/>
    <x v="0"/>
    <n v="716"/>
    <n v="17"/>
    <n v="24"/>
    <x v="0"/>
    <n v="650"/>
    <n v="21"/>
    <n v="18"/>
  </r>
  <r>
    <x v="3"/>
    <x v="4"/>
    <x v="1"/>
    <n v="502"/>
    <n v="6"/>
    <n v="9"/>
    <x v="0"/>
    <n v="567"/>
    <n v="7"/>
    <m/>
  </r>
  <r>
    <x v="2"/>
    <x v="6"/>
    <x v="0"/>
    <m/>
    <m/>
    <m/>
    <x v="0"/>
    <n v="692"/>
    <m/>
    <m/>
  </r>
  <r>
    <x v="6"/>
    <x v="7"/>
    <x v="0"/>
    <n v="304"/>
    <n v="1"/>
    <m/>
    <x v="0"/>
    <n v="110"/>
    <m/>
    <m/>
  </r>
  <r>
    <x v="7"/>
    <x v="0"/>
    <x v="0"/>
    <n v="275"/>
    <m/>
    <m/>
    <x v="0"/>
    <m/>
    <m/>
    <m/>
  </r>
  <r>
    <x v="8"/>
    <x v="8"/>
    <x v="0"/>
    <n v="611"/>
    <n v="4"/>
    <n v="29"/>
    <x v="0"/>
    <n v="586"/>
    <n v="17"/>
    <m/>
  </r>
  <r>
    <x v="9"/>
    <x v="9"/>
    <x v="0"/>
    <m/>
    <m/>
    <m/>
    <x v="0"/>
    <m/>
    <n v="5"/>
    <m/>
  </r>
  <r>
    <x v="8"/>
    <x v="10"/>
    <x v="1"/>
    <n v="533"/>
    <n v="4"/>
    <n v="21"/>
    <x v="0"/>
    <n v="497"/>
    <n v="14"/>
    <m/>
  </r>
  <r>
    <x v="6"/>
    <x v="11"/>
    <x v="1"/>
    <n v="294"/>
    <m/>
    <m/>
    <x v="0"/>
    <n v="166"/>
    <n v="2"/>
    <m/>
  </r>
  <r>
    <x v="5"/>
    <x v="3"/>
    <x v="1"/>
    <n v="555"/>
    <n v="10"/>
    <n v="4"/>
    <x v="0"/>
    <n v="699"/>
    <n v="6"/>
    <n v="10"/>
  </r>
  <r>
    <x v="7"/>
    <x v="12"/>
    <x v="1"/>
    <n v="249"/>
    <m/>
    <m/>
    <x v="0"/>
    <n v="253"/>
    <m/>
    <m/>
  </r>
  <r>
    <x v="10"/>
    <x v="3"/>
    <x v="0"/>
    <n v="573"/>
    <n v="8"/>
    <n v="12"/>
    <x v="0"/>
    <n v="733"/>
    <n v="8"/>
    <n v="37"/>
  </r>
  <r>
    <x v="11"/>
    <x v="13"/>
    <x v="0"/>
    <n v="396"/>
    <n v="5"/>
    <n v="3"/>
    <x v="0"/>
    <n v="330"/>
    <n v="2"/>
    <n v="6"/>
  </r>
  <r>
    <x v="12"/>
    <x v="10"/>
    <x v="1"/>
    <n v="631"/>
    <n v="42"/>
    <n v="26"/>
    <x v="0"/>
    <n v="703"/>
    <n v="21"/>
    <m/>
  </r>
  <r>
    <x v="13"/>
    <x v="5"/>
    <x v="0"/>
    <n v="624"/>
    <n v="18"/>
    <n v="25"/>
    <x v="0"/>
    <n v="623"/>
    <n v="16"/>
    <m/>
  </r>
  <r>
    <x v="7"/>
    <x v="2"/>
    <x v="1"/>
    <m/>
    <n v="2"/>
    <n v="2"/>
    <x v="0"/>
    <n v="538"/>
    <n v="7"/>
    <m/>
  </r>
  <r>
    <x v="0"/>
    <x v="9"/>
    <x v="0"/>
    <m/>
    <m/>
    <m/>
    <x v="0"/>
    <n v="68"/>
    <m/>
    <m/>
  </r>
  <r>
    <x v="10"/>
    <x v="7"/>
    <x v="1"/>
    <n v="445"/>
    <n v="1"/>
    <n v="3"/>
    <x v="0"/>
    <n v="412"/>
    <n v="1"/>
    <n v="8"/>
  </r>
  <r>
    <x v="9"/>
    <x v="13"/>
    <x v="0"/>
    <n v="183"/>
    <n v="3"/>
    <m/>
    <x v="0"/>
    <n v="275"/>
    <n v="1"/>
    <m/>
  </r>
  <r>
    <x v="1"/>
    <x v="6"/>
    <x v="1"/>
    <n v="540"/>
    <n v="16"/>
    <m/>
    <x v="0"/>
    <m/>
    <m/>
    <m/>
  </r>
  <r>
    <x v="12"/>
    <x v="8"/>
    <x v="0"/>
    <n v="731"/>
    <n v="11"/>
    <n v="32"/>
    <x v="0"/>
    <n v="637"/>
    <n v="21"/>
    <m/>
  </r>
  <r>
    <x v="13"/>
    <x v="14"/>
    <x v="1"/>
    <n v="598"/>
    <n v="4"/>
    <n v="16"/>
    <x v="0"/>
    <n v="619"/>
    <n v="16"/>
    <m/>
  </r>
  <r>
    <x v="12"/>
    <x v="11"/>
    <x v="0"/>
    <n v="393"/>
    <n v="8"/>
    <n v="9"/>
    <x v="0"/>
    <n v="449"/>
    <n v="50"/>
    <m/>
  </r>
  <r>
    <x v="10"/>
    <x v="5"/>
    <x v="0"/>
    <n v="655"/>
    <n v="12"/>
    <n v="14"/>
    <x v="0"/>
    <n v="618"/>
    <n v="7"/>
    <n v="22"/>
  </r>
  <r>
    <x v="3"/>
    <x v="1"/>
    <x v="0"/>
    <n v="569"/>
    <n v="28"/>
    <n v="15"/>
    <x v="0"/>
    <n v="674"/>
    <n v="12"/>
    <m/>
  </r>
  <r>
    <x v="11"/>
    <x v="0"/>
    <x v="1"/>
    <n v="306"/>
    <m/>
    <n v="2"/>
    <x v="0"/>
    <m/>
    <m/>
    <m/>
  </r>
  <r>
    <x v="5"/>
    <x v="13"/>
    <x v="0"/>
    <n v="398"/>
    <n v="18"/>
    <n v="5"/>
    <x v="0"/>
    <n v="338"/>
    <n v="8"/>
    <n v="2"/>
  </r>
  <r>
    <x v="4"/>
    <x v="11"/>
    <x v="1"/>
    <n v="753"/>
    <n v="5"/>
    <n v="6"/>
    <x v="0"/>
    <n v="488"/>
    <n v="7"/>
    <n v="3"/>
  </r>
  <r>
    <x v="3"/>
    <x v="12"/>
    <x v="1"/>
    <n v="332"/>
    <n v="2"/>
    <n v="2"/>
    <x v="0"/>
    <n v="282"/>
    <n v="1"/>
    <m/>
  </r>
  <r>
    <x v="10"/>
    <x v="12"/>
    <x v="1"/>
    <n v="330"/>
    <n v="4"/>
    <n v="1"/>
    <x v="0"/>
    <n v="306"/>
    <m/>
    <n v="8"/>
  </r>
  <r>
    <x v="7"/>
    <x v="10"/>
    <x v="0"/>
    <n v="665"/>
    <n v="4"/>
    <n v="11"/>
    <x v="0"/>
    <n v="548"/>
    <n v="2"/>
    <m/>
  </r>
  <r>
    <x v="2"/>
    <x v="5"/>
    <x v="0"/>
    <m/>
    <m/>
    <m/>
    <x v="0"/>
    <n v="528"/>
    <m/>
    <m/>
  </r>
  <r>
    <x v="5"/>
    <x v="1"/>
    <x v="1"/>
    <n v="676"/>
    <n v="17"/>
    <n v="20"/>
    <x v="0"/>
    <n v="627"/>
    <n v="15"/>
    <n v="17"/>
  </r>
  <r>
    <x v="6"/>
    <x v="6"/>
    <x v="1"/>
    <n v="501"/>
    <n v="2"/>
    <n v="2"/>
    <x v="0"/>
    <n v="535"/>
    <n v="7"/>
    <m/>
  </r>
  <r>
    <x v="8"/>
    <x v="5"/>
    <x v="1"/>
    <n v="448"/>
    <n v="1"/>
    <n v="6"/>
    <x v="0"/>
    <n v="439"/>
    <n v="1"/>
    <m/>
  </r>
  <r>
    <x v="7"/>
    <x v="4"/>
    <x v="1"/>
    <n v="547"/>
    <m/>
    <n v="1"/>
    <x v="0"/>
    <n v="363"/>
    <m/>
    <m/>
  </r>
  <r>
    <x v="9"/>
    <x v="1"/>
    <x v="1"/>
    <n v="526"/>
    <n v="9"/>
    <n v="16"/>
    <x v="0"/>
    <n v="521"/>
    <n v="7"/>
    <m/>
  </r>
  <r>
    <x v="1"/>
    <x v="12"/>
    <x v="0"/>
    <n v="336"/>
    <n v="6"/>
    <m/>
    <x v="0"/>
    <m/>
    <m/>
    <m/>
  </r>
  <r>
    <x v="0"/>
    <x v="7"/>
    <x v="1"/>
    <n v="520"/>
    <n v="30"/>
    <n v="38"/>
    <x v="0"/>
    <n v="454"/>
    <n v="14"/>
    <m/>
  </r>
  <r>
    <x v="12"/>
    <x v="5"/>
    <x v="1"/>
    <n v="572"/>
    <n v="8"/>
    <n v="4"/>
    <x v="0"/>
    <n v="526"/>
    <n v="10"/>
    <m/>
  </r>
  <r>
    <x v="13"/>
    <x v="13"/>
    <x v="0"/>
    <n v="318"/>
    <n v="13"/>
    <n v="11"/>
    <x v="0"/>
    <n v="297"/>
    <n v="9"/>
    <m/>
  </r>
  <r>
    <x v="4"/>
    <x v="1"/>
    <x v="0"/>
    <n v="641"/>
    <n v="23"/>
    <n v="30"/>
    <x v="0"/>
    <n v="603"/>
    <n v="28"/>
    <n v="11"/>
  </r>
  <r>
    <x v="11"/>
    <x v="11"/>
    <x v="0"/>
    <n v="753"/>
    <n v="9"/>
    <n v="13"/>
    <x v="0"/>
    <n v="485"/>
    <n v="5"/>
    <n v="18"/>
  </r>
  <r>
    <x v="9"/>
    <x v="5"/>
    <x v="0"/>
    <n v="531"/>
    <n v="9"/>
    <n v="20"/>
    <x v="0"/>
    <n v="578"/>
    <n v="10"/>
    <m/>
  </r>
  <r>
    <x v="6"/>
    <x v="12"/>
    <x v="0"/>
    <n v="224"/>
    <m/>
    <m/>
    <x v="0"/>
    <n v="164"/>
    <m/>
    <m/>
  </r>
  <r>
    <x v="11"/>
    <x v="10"/>
    <x v="1"/>
    <n v="564"/>
    <n v="10"/>
    <n v="10"/>
    <x v="0"/>
    <n v="604"/>
    <n v="8"/>
    <n v="43"/>
  </r>
  <r>
    <x v="13"/>
    <x v="1"/>
    <x v="1"/>
    <n v="658"/>
    <n v="16"/>
    <n v="38"/>
    <x v="0"/>
    <n v="702"/>
    <n v="25"/>
    <m/>
  </r>
  <r>
    <x v="10"/>
    <x v="10"/>
    <x v="0"/>
    <n v="571"/>
    <n v="15"/>
    <n v="11"/>
    <x v="0"/>
    <n v="620"/>
    <n v="36"/>
    <n v="21"/>
  </r>
  <r>
    <x v="6"/>
    <x v="8"/>
    <x v="1"/>
    <n v="476"/>
    <n v="2"/>
    <n v="1"/>
    <x v="0"/>
    <n v="507"/>
    <n v="8"/>
    <m/>
  </r>
  <r>
    <x v="8"/>
    <x v="11"/>
    <x v="0"/>
    <n v="250"/>
    <n v="1"/>
    <n v="2"/>
    <x v="0"/>
    <n v="184"/>
    <n v="3"/>
    <m/>
  </r>
  <r>
    <x v="11"/>
    <x v="3"/>
    <x v="1"/>
    <n v="584"/>
    <n v="4"/>
    <n v="8"/>
    <x v="0"/>
    <n v="744"/>
    <n v="8"/>
    <n v="29"/>
  </r>
  <r>
    <x v="9"/>
    <x v="14"/>
    <x v="1"/>
    <n v="488"/>
    <n v="10"/>
    <n v="7"/>
    <x v="0"/>
    <n v="538"/>
    <n v="11"/>
    <m/>
  </r>
  <r>
    <x v="1"/>
    <x v="5"/>
    <x v="1"/>
    <n v="557"/>
    <n v="12"/>
    <m/>
    <x v="0"/>
    <m/>
    <m/>
    <m/>
  </r>
  <r>
    <x v="8"/>
    <x v="3"/>
    <x v="1"/>
    <n v="376"/>
    <m/>
    <n v="4"/>
    <x v="0"/>
    <n v="291"/>
    <n v="3"/>
    <m/>
  </r>
  <r>
    <x v="7"/>
    <x v="1"/>
    <x v="0"/>
    <n v="715"/>
    <m/>
    <n v="3"/>
    <x v="0"/>
    <n v="524"/>
    <n v="4"/>
    <m/>
  </r>
  <r>
    <x v="2"/>
    <x v="13"/>
    <x v="0"/>
    <m/>
    <m/>
    <m/>
    <x v="0"/>
    <n v="267"/>
    <m/>
    <m/>
  </r>
  <r>
    <x v="3"/>
    <x v="10"/>
    <x v="0"/>
    <n v="700"/>
    <n v="24"/>
    <n v="39"/>
    <x v="0"/>
    <n v="731"/>
    <n v="11"/>
    <m/>
  </r>
  <r>
    <x v="6"/>
    <x v="2"/>
    <x v="0"/>
    <m/>
    <n v="1"/>
    <n v="1"/>
    <x v="0"/>
    <n v="544"/>
    <n v="6"/>
    <m/>
  </r>
  <r>
    <x v="1"/>
    <x v="4"/>
    <x v="0"/>
    <n v="562"/>
    <n v="11"/>
    <m/>
    <x v="0"/>
    <m/>
    <m/>
    <m/>
  </r>
  <r>
    <x v="4"/>
    <x v="7"/>
    <x v="0"/>
    <n v="456"/>
    <n v="2"/>
    <n v="10"/>
    <x v="0"/>
    <n v="410"/>
    <n v="13"/>
    <n v="3"/>
  </r>
  <r>
    <x v="3"/>
    <x v="2"/>
    <x v="1"/>
    <m/>
    <n v="3"/>
    <m/>
    <x v="0"/>
    <n v="631"/>
    <n v="42"/>
    <m/>
  </r>
  <r>
    <x v="2"/>
    <x v="7"/>
    <x v="1"/>
    <m/>
    <m/>
    <m/>
    <x v="0"/>
    <n v="267"/>
    <m/>
    <m/>
  </r>
  <r>
    <x v="0"/>
    <x v="14"/>
    <x v="1"/>
    <n v="628"/>
    <n v="16"/>
    <n v="12"/>
    <x v="0"/>
    <n v="659"/>
    <n v="13"/>
    <m/>
  </r>
  <r>
    <x v="11"/>
    <x v="6"/>
    <x v="0"/>
    <n v="684"/>
    <n v="24"/>
    <n v="24"/>
    <x v="0"/>
    <n v="622"/>
    <n v="21"/>
    <n v="38"/>
  </r>
  <r>
    <x v="13"/>
    <x v="0"/>
    <x v="0"/>
    <n v="280"/>
    <m/>
    <m/>
    <x v="0"/>
    <m/>
    <m/>
    <m/>
  </r>
  <r>
    <x v="10"/>
    <x v="2"/>
    <x v="1"/>
    <n v="88"/>
    <m/>
    <m/>
    <x v="0"/>
    <n v="537"/>
    <n v="9"/>
    <n v="2"/>
  </r>
  <r>
    <x v="13"/>
    <x v="9"/>
    <x v="0"/>
    <m/>
    <m/>
    <m/>
    <x v="0"/>
    <n v="36"/>
    <m/>
    <m/>
  </r>
  <r>
    <x v="12"/>
    <x v="3"/>
    <x v="1"/>
    <n v="567"/>
    <n v="7"/>
    <n v="10"/>
    <x v="0"/>
    <n v="413"/>
    <n v="6"/>
    <m/>
  </r>
  <r>
    <x v="0"/>
    <x v="5"/>
    <x v="0"/>
    <n v="663"/>
    <n v="25"/>
    <n v="17"/>
    <x v="0"/>
    <n v="588"/>
    <n v="17"/>
    <m/>
  </r>
  <r>
    <x v="5"/>
    <x v="6"/>
    <x v="0"/>
    <n v="768"/>
    <n v="26"/>
    <n v="24"/>
    <x v="0"/>
    <n v="695"/>
    <n v="31"/>
    <n v="17"/>
  </r>
  <r>
    <x v="5"/>
    <x v="7"/>
    <x v="1"/>
    <n v="522"/>
    <n v="38"/>
    <n v="4"/>
    <x v="0"/>
    <n v="385"/>
    <n v="2"/>
    <n v="11"/>
  </r>
  <r>
    <x v="2"/>
    <x v="3"/>
    <x v="1"/>
    <m/>
    <m/>
    <m/>
    <x v="0"/>
    <n v="426"/>
    <m/>
    <m/>
  </r>
  <r>
    <x v="5"/>
    <x v="2"/>
    <x v="1"/>
    <n v="85"/>
    <m/>
    <n v="1"/>
    <x v="0"/>
    <n v="564"/>
    <n v="10"/>
    <m/>
  </r>
  <r>
    <x v="4"/>
    <x v="8"/>
    <x v="1"/>
    <n v="567"/>
    <n v="19"/>
    <n v="13"/>
    <x v="0"/>
    <n v="551"/>
    <n v="18"/>
    <n v="9"/>
  </r>
  <r>
    <x v="11"/>
    <x v="1"/>
    <x v="1"/>
    <n v="686"/>
    <n v="20"/>
    <n v="17"/>
    <x v="0"/>
    <n v="676"/>
    <n v="9"/>
    <n v="50"/>
  </r>
  <r>
    <x v="9"/>
    <x v="7"/>
    <x v="1"/>
    <n v="157"/>
    <n v="4"/>
    <n v="2"/>
    <x v="0"/>
    <n v="222"/>
    <n v="2"/>
    <m/>
  </r>
  <r>
    <x v="3"/>
    <x v="8"/>
    <x v="1"/>
    <n v="586"/>
    <n v="13"/>
    <n v="8"/>
    <x v="0"/>
    <n v="656"/>
    <n v="14"/>
    <m/>
  </r>
  <r>
    <x v="1"/>
    <x v="13"/>
    <x v="1"/>
    <n v="418"/>
    <n v="4"/>
    <m/>
    <x v="0"/>
    <m/>
    <m/>
    <m/>
  </r>
  <r>
    <x v="8"/>
    <x v="0"/>
    <x v="1"/>
    <n v="184"/>
    <n v="1"/>
    <m/>
    <x v="0"/>
    <m/>
    <m/>
    <m/>
  </r>
  <r>
    <x v="6"/>
    <x v="13"/>
    <x v="1"/>
    <n v="258"/>
    <m/>
    <m/>
    <x v="0"/>
    <n v="115"/>
    <m/>
    <m/>
  </r>
  <r>
    <x v="2"/>
    <x v="9"/>
    <x v="0"/>
    <m/>
    <m/>
    <m/>
    <x v="0"/>
    <m/>
    <n v="1"/>
    <m/>
  </r>
  <r>
    <x v="6"/>
    <x v="14"/>
    <x v="0"/>
    <n v="497"/>
    <n v="1"/>
    <n v="5"/>
    <x v="0"/>
    <n v="443"/>
    <n v="4"/>
    <m/>
  </r>
  <r>
    <x v="9"/>
    <x v="6"/>
    <x v="0"/>
    <n v="494"/>
    <n v="12"/>
    <n v="8"/>
    <x v="0"/>
    <n v="529"/>
    <n v="10"/>
    <m/>
  </r>
  <r>
    <x v="8"/>
    <x v="4"/>
    <x v="0"/>
    <n v="470"/>
    <n v="2"/>
    <n v="5"/>
    <x v="0"/>
    <n v="471"/>
    <n v="9"/>
    <m/>
  </r>
  <r>
    <x v="7"/>
    <x v="3"/>
    <x v="0"/>
    <n v="482"/>
    <m/>
    <n v="1"/>
    <x v="0"/>
    <n v="316"/>
    <m/>
    <m/>
  </r>
  <r>
    <x v="4"/>
    <x v="14"/>
    <x v="0"/>
    <n v="632"/>
    <n v="14"/>
    <n v="22"/>
    <x v="0"/>
    <n v="621"/>
    <n v="27"/>
    <n v="6"/>
  </r>
  <r>
    <x v="10"/>
    <x v="0"/>
    <x v="0"/>
    <n v="291"/>
    <n v="1"/>
    <m/>
    <x v="0"/>
    <m/>
    <m/>
    <m/>
  </r>
  <r>
    <x v="1"/>
    <x v="8"/>
    <x v="0"/>
    <n v="554"/>
    <n v="24"/>
    <m/>
    <x v="0"/>
    <m/>
    <m/>
    <m/>
  </r>
  <r>
    <x v="7"/>
    <x v="14"/>
    <x v="1"/>
    <n v="651"/>
    <m/>
    <m/>
    <x v="0"/>
    <n v="448"/>
    <n v="1"/>
    <m/>
  </r>
  <r>
    <x v="8"/>
    <x v="9"/>
    <x v="1"/>
    <m/>
    <m/>
    <m/>
    <x v="0"/>
    <m/>
    <n v="3"/>
    <m/>
  </r>
  <r>
    <x v="0"/>
    <x v="1"/>
    <x v="1"/>
    <n v="676"/>
    <n v="38"/>
    <n v="17"/>
    <x v="0"/>
    <n v="702"/>
    <n v="15"/>
    <m/>
  </r>
  <r>
    <x v="10"/>
    <x v="14"/>
    <x v="1"/>
    <n v="603"/>
    <n v="4"/>
    <n v="10"/>
    <x v="0"/>
    <n v="590"/>
    <n v="15"/>
    <n v="21"/>
  </r>
  <r>
    <x v="9"/>
    <x v="0"/>
    <x v="0"/>
    <n v="206"/>
    <m/>
    <m/>
    <x v="0"/>
    <m/>
    <m/>
    <m/>
  </r>
  <r>
    <x v="3"/>
    <x v="7"/>
    <x v="0"/>
    <n v="309"/>
    <n v="1"/>
    <n v="20"/>
    <x v="0"/>
    <n v="343"/>
    <n v="3"/>
    <m/>
  </r>
  <r>
    <x v="11"/>
    <x v="8"/>
    <x v="0"/>
    <n v="670"/>
    <n v="30"/>
    <n v="18"/>
    <x v="0"/>
    <n v="653"/>
    <n v="29"/>
    <n v="33"/>
  </r>
  <r>
    <x v="10"/>
    <x v="9"/>
    <x v="0"/>
    <m/>
    <m/>
    <m/>
    <x v="0"/>
    <n v="55"/>
    <m/>
    <m/>
  </r>
  <r>
    <x v="13"/>
    <x v="7"/>
    <x v="1"/>
    <n v="485"/>
    <n v="52"/>
    <n v="30"/>
    <x v="0"/>
    <n v="448"/>
    <n v="12"/>
    <m/>
  </r>
  <r>
    <x v="12"/>
    <x v="0"/>
    <x v="1"/>
    <n v="282"/>
    <n v="1"/>
    <m/>
    <x v="0"/>
    <m/>
    <m/>
    <m/>
  </r>
  <r>
    <x v="0"/>
    <x v="13"/>
    <x v="0"/>
    <n v="385"/>
    <n v="11"/>
    <n v="18"/>
    <x v="0"/>
    <n v="344"/>
    <n v="9"/>
    <m/>
  </r>
  <r>
    <x v="3"/>
    <x v="6"/>
    <x v="1"/>
    <n v="521"/>
    <n v="7"/>
    <n v="4"/>
    <x v="0"/>
    <n v="557"/>
    <n v="4"/>
    <m/>
  </r>
  <r>
    <x v="13"/>
    <x v="0"/>
    <x v="1"/>
    <n v="274"/>
    <m/>
    <n v="2"/>
    <x v="0"/>
    <m/>
    <m/>
    <m/>
  </r>
  <r>
    <x v="1"/>
    <x v="7"/>
    <x v="1"/>
    <n v="488"/>
    <n v="7"/>
    <m/>
    <x v="0"/>
    <m/>
    <m/>
    <m/>
  </r>
  <r>
    <x v="5"/>
    <x v="14"/>
    <x v="1"/>
    <n v="669"/>
    <n v="12"/>
    <n v="11"/>
    <x v="0"/>
    <n v="650"/>
    <n v="8"/>
    <n v="17"/>
  </r>
  <r>
    <x v="7"/>
    <x v="7"/>
    <x v="0"/>
    <n v="346"/>
    <m/>
    <n v="1"/>
    <x v="0"/>
    <n v="274"/>
    <m/>
    <m/>
  </r>
  <r>
    <x v="8"/>
    <x v="9"/>
    <x v="0"/>
    <m/>
    <m/>
    <m/>
    <x v="0"/>
    <m/>
    <n v="1"/>
    <m/>
  </r>
  <r>
    <x v="7"/>
    <x v="11"/>
    <x v="1"/>
    <n v="426"/>
    <m/>
    <m/>
    <x v="0"/>
    <n v="313"/>
    <m/>
    <m/>
  </r>
  <r>
    <x v="4"/>
    <x v="6"/>
    <x v="1"/>
    <n v="546"/>
    <n v="9"/>
    <n v="16"/>
    <x v="0"/>
    <n v="506"/>
    <n v="13"/>
    <n v="11"/>
  </r>
  <r>
    <x v="12"/>
    <x v="6"/>
    <x v="1"/>
    <n v="621"/>
    <n v="4"/>
    <n v="11"/>
    <x v="0"/>
    <n v="598"/>
    <n v="4"/>
    <m/>
  </r>
  <r>
    <x v="6"/>
    <x v="5"/>
    <x v="1"/>
    <n v="448"/>
    <n v="1"/>
    <n v="1"/>
    <x v="0"/>
    <n v="479"/>
    <m/>
    <m/>
  </r>
  <r>
    <x v="10"/>
    <x v="4"/>
    <x v="1"/>
    <n v="637"/>
    <n v="8"/>
    <n v="5"/>
    <x v="0"/>
    <n v="601"/>
    <n v="4"/>
    <n v="43"/>
  </r>
  <r>
    <x v="10"/>
    <x v="14"/>
    <x v="0"/>
    <n v="622"/>
    <n v="21"/>
    <n v="14"/>
    <x v="0"/>
    <n v="637"/>
    <n v="14"/>
    <n v="24"/>
  </r>
  <r>
    <x v="11"/>
    <x v="3"/>
    <x v="0"/>
    <n v="582"/>
    <n v="20"/>
    <n v="8"/>
    <x v="0"/>
    <n v="700"/>
    <n v="13"/>
    <n v="42"/>
  </r>
  <r>
    <x v="0"/>
    <x v="7"/>
    <x v="0"/>
    <n v="525"/>
    <n v="21"/>
    <n v="38"/>
    <x v="0"/>
    <n v="398"/>
    <n v="18"/>
    <m/>
  </r>
  <r>
    <x v="2"/>
    <x v="10"/>
    <x v="0"/>
    <m/>
    <m/>
    <n v="4"/>
    <x v="0"/>
    <n v="706"/>
    <m/>
    <m/>
  </r>
  <r>
    <x v="4"/>
    <x v="2"/>
    <x v="0"/>
    <n v="55"/>
    <m/>
    <n v="2"/>
    <x v="0"/>
    <n v="543"/>
    <n v="3"/>
    <n v="1"/>
  </r>
  <r>
    <x v="2"/>
    <x v="2"/>
    <x v="1"/>
    <m/>
    <m/>
    <n v="2"/>
    <x v="0"/>
    <n v="600"/>
    <n v="1"/>
    <m/>
  </r>
  <r>
    <x v="11"/>
    <x v="12"/>
    <x v="1"/>
    <n v="416"/>
    <n v="13"/>
    <n v="4"/>
    <x v="0"/>
    <n v="355"/>
    <n v="2"/>
    <n v="7"/>
  </r>
  <r>
    <x v="1"/>
    <x v="13"/>
    <x v="0"/>
    <n v="410"/>
    <n v="13"/>
    <m/>
    <x v="0"/>
    <m/>
    <m/>
    <m/>
  </r>
  <r>
    <x v="9"/>
    <x v="4"/>
    <x v="1"/>
    <n v="439"/>
    <n v="1"/>
    <n v="6"/>
    <x v="0"/>
    <n v="515"/>
    <n v="6"/>
    <m/>
  </r>
  <r>
    <x v="4"/>
    <x v="0"/>
    <x v="1"/>
    <n v="306"/>
    <m/>
    <n v="8"/>
    <x v="0"/>
    <m/>
    <m/>
    <m/>
  </r>
  <r>
    <x v="6"/>
    <x v="4"/>
    <x v="0"/>
    <n v="413"/>
    <m/>
    <n v="2"/>
    <x v="0"/>
    <n v="415"/>
    <n v="1"/>
    <m/>
  </r>
  <r>
    <x v="12"/>
    <x v="14"/>
    <x v="0"/>
    <n v="650"/>
    <n v="16"/>
    <n v="24"/>
    <x v="0"/>
    <n v="624"/>
    <n v="18"/>
    <m/>
  </r>
  <r>
    <x v="9"/>
    <x v="3"/>
    <x v="0"/>
    <n v="471"/>
    <n v="9"/>
    <n v="10"/>
    <x v="0"/>
    <n v="393"/>
    <n v="4"/>
    <m/>
  </r>
  <r>
    <x v="13"/>
    <x v="11"/>
    <x v="0"/>
    <n v="440"/>
    <n v="9"/>
    <n v="11"/>
    <x v="0"/>
    <n v="525"/>
    <n v="21"/>
    <m/>
  </r>
  <r>
    <x v="3"/>
    <x v="14"/>
    <x v="0"/>
    <n v="529"/>
    <n v="10"/>
    <n v="16"/>
    <x v="0"/>
    <n v="646"/>
    <n v="21"/>
    <m/>
  </r>
  <r>
    <x v="8"/>
    <x v="13"/>
    <x v="0"/>
    <n v="110"/>
    <m/>
    <n v="3"/>
    <x v="0"/>
    <n v="157"/>
    <m/>
    <m/>
  </r>
  <r>
    <x v="0"/>
    <x v="12"/>
    <x v="1"/>
    <n v="330"/>
    <n v="8"/>
    <n v="20"/>
    <x v="0"/>
    <n v="265"/>
    <n v="1"/>
    <m/>
  </r>
  <r>
    <x v="5"/>
    <x v="1"/>
    <x v="0"/>
    <n v="735"/>
    <n v="23"/>
    <n v="37"/>
    <x v="0"/>
    <n v="684"/>
    <n v="24"/>
    <n v="22"/>
  </r>
  <r>
    <x v="13"/>
    <x v="3"/>
    <x v="1"/>
    <n v="508"/>
    <n v="10"/>
    <n v="6"/>
    <x v="0"/>
    <n v="557"/>
    <n v="7"/>
    <m/>
  </r>
  <r>
    <x v="3"/>
    <x v="11"/>
    <x v="1"/>
    <n v="419"/>
    <n v="2"/>
    <n v="5"/>
    <x v="0"/>
    <n v="375"/>
    <n v="9"/>
    <m/>
  </r>
  <r>
    <x v="10"/>
    <x v="11"/>
    <x v="1"/>
    <n v="744"/>
    <n v="8"/>
    <n v="5"/>
    <x v="0"/>
    <n v="480"/>
    <n v="3"/>
    <n v="21"/>
  </r>
  <r>
    <x v="13"/>
    <x v="8"/>
    <x v="0"/>
    <n v="689"/>
    <n v="32"/>
    <n v="49"/>
    <x v="0"/>
    <n v="653"/>
    <n v="46"/>
    <m/>
  </r>
  <r>
    <x v="12"/>
    <x v="11"/>
    <x v="1"/>
    <n v="421"/>
    <n v="5"/>
    <n v="6"/>
    <x v="0"/>
    <n v="485"/>
    <n v="52"/>
    <m/>
  </r>
  <r>
    <x v="8"/>
    <x v="1"/>
    <x v="1"/>
    <n v="507"/>
    <n v="8"/>
    <n v="9"/>
    <x v="0"/>
    <n v="448"/>
    <n v="10"/>
    <m/>
  </r>
  <r>
    <x v="9"/>
    <x v="2"/>
    <x v="1"/>
    <m/>
    <n v="3"/>
    <n v="3"/>
    <x v="0"/>
    <n v="662"/>
    <n v="20"/>
    <m/>
  </r>
  <r>
    <x v="2"/>
    <x v="12"/>
    <x v="1"/>
    <m/>
    <m/>
    <m/>
    <x v="0"/>
    <n v="308"/>
    <m/>
    <m/>
  </r>
  <r>
    <x v="6"/>
    <x v="10"/>
    <x v="1"/>
    <n v="538"/>
    <n v="7"/>
    <n v="4"/>
    <x v="0"/>
    <n v="517"/>
    <n v="1"/>
    <m/>
  </r>
  <r>
    <x v="1"/>
    <x v="11"/>
    <x v="0"/>
    <n v="727"/>
    <n v="6"/>
    <m/>
    <x v="0"/>
    <m/>
    <m/>
    <m/>
  </r>
  <r>
    <x v="4"/>
    <x v="12"/>
    <x v="0"/>
    <n v="318"/>
    <n v="2"/>
    <n v="6"/>
    <x v="0"/>
    <n v="277"/>
    <m/>
    <n v="2"/>
  </r>
  <r>
    <x v="1"/>
    <x v="10"/>
    <x v="1"/>
    <n v="449"/>
    <n v="4"/>
    <m/>
    <x v="0"/>
    <m/>
    <m/>
    <m/>
  </r>
  <r>
    <x v="7"/>
    <x v="6"/>
    <x v="1"/>
    <n v="620"/>
    <m/>
    <n v="2"/>
    <x v="0"/>
    <n v="521"/>
    <m/>
    <m/>
  </r>
  <r>
    <x v="11"/>
    <x v="7"/>
    <x v="1"/>
    <n v="482"/>
    <n v="4"/>
    <n v="1"/>
    <x v="0"/>
    <n v="416"/>
    <n v="3"/>
    <n v="10"/>
  </r>
  <r>
    <x v="11"/>
    <x v="5"/>
    <x v="0"/>
    <n v="689"/>
    <n v="24"/>
    <n v="12"/>
    <x v="0"/>
    <n v="620"/>
    <n v="14"/>
    <n v="87"/>
  </r>
  <r>
    <x v="10"/>
    <x v="1"/>
    <x v="0"/>
    <n v="653"/>
    <n v="29"/>
    <n v="23"/>
    <x v="0"/>
    <n v="612"/>
    <n v="15"/>
    <n v="16"/>
  </r>
  <r>
    <x v="9"/>
    <x v="12"/>
    <x v="1"/>
    <n v="174"/>
    <n v="1"/>
    <n v="2"/>
    <x v="0"/>
    <n v="287"/>
    <m/>
    <m/>
  </r>
  <r>
    <x v="12"/>
    <x v="2"/>
    <x v="0"/>
    <m/>
    <m/>
    <n v="1"/>
    <x v="0"/>
    <n v="704"/>
    <n v="32"/>
    <m/>
  </r>
  <r>
    <x v="3"/>
    <x v="2"/>
    <x v="0"/>
    <m/>
    <n v="5"/>
    <m/>
    <x v="0"/>
    <n v="677"/>
    <n v="39"/>
    <m/>
  </r>
  <r>
    <x v="7"/>
    <x v="12"/>
    <x v="0"/>
    <n v="267"/>
    <m/>
    <m/>
    <x v="0"/>
    <n v="255"/>
    <m/>
    <m/>
  </r>
  <r>
    <x v="6"/>
    <x v="11"/>
    <x v="0"/>
    <n v="316"/>
    <m/>
    <n v="1"/>
    <x v="0"/>
    <n v="151"/>
    <m/>
    <m/>
  </r>
  <r>
    <x v="8"/>
    <x v="5"/>
    <x v="0"/>
    <n v="443"/>
    <n v="4"/>
    <n v="9"/>
    <x v="0"/>
    <n v="461"/>
    <n v="5"/>
    <m/>
  </r>
  <r>
    <x v="9"/>
    <x v="1"/>
    <x v="0"/>
    <n v="586"/>
    <n v="17"/>
    <n v="28"/>
    <x v="0"/>
    <n v="570"/>
    <n v="8"/>
    <m/>
  </r>
  <r>
    <x v="0"/>
    <x v="4"/>
    <x v="1"/>
    <n v="553"/>
    <n v="14"/>
    <n v="12"/>
    <x v="0"/>
    <n v="555"/>
    <n v="10"/>
    <m/>
  </r>
  <r>
    <x v="5"/>
    <x v="3"/>
    <x v="0"/>
    <n v="605"/>
    <n v="9"/>
    <n v="20"/>
    <x v="0"/>
    <n v="753"/>
    <n v="9"/>
    <n v="13"/>
  </r>
  <r>
    <x v="0"/>
    <x v="10"/>
    <x v="0"/>
    <n v="566"/>
    <n v="23"/>
    <n v="15"/>
    <x v="0"/>
    <n v="700"/>
    <n v="27"/>
    <m/>
  </r>
  <r>
    <x v="0"/>
    <x v="1"/>
    <x v="0"/>
    <n v="653"/>
    <n v="46"/>
    <n v="23"/>
    <x v="0"/>
    <n v="768"/>
    <n v="26"/>
    <m/>
  </r>
  <r>
    <x v="1"/>
    <x v="1"/>
    <x v="1"/>
    <n v="551"/>
    <n v="18"/>
    <m/>
    <x v="0"/>
    <m/>
    <m/>
    <m/>
  </r>
  <r>
    <x v="5"/>
    <x v="12"/>
    <x v="1"/>
    <n v="398"/>
    <n v="20"/>
    <n v="13"/>
    <x v="0"/>
    <n v="306"/>
    <m/>
    <m/>
  </r>
  <r>
    <x v="7"/>
    <x v="2"/>
    <x v="0"/>
    <m/>
    <n v="1"/>
    <n v="1"/>
    <x v="0"/>
    <n v="620"/>
    <n v="11"/>
    <m/>
  </r>
  <r>
    <x v="13"/>
    <x v="5"/>
    <x v="1"/>
    <n v="540"/>
    <n v="4"/>
    <n v="16"/>
    <x v="0"/>
    <n v="553"/>
    <n v="14"/>
    <m/>
  </r>
  <r>
    <x v="1"/>
    <x v="6"/>
    <x v="0"/>
    <n v="603"/>
    <n v="28"/>
    <m/>
    <x v="0"/>
    <m/>
    <m/>
    <m/>
  </r>
  <r>
    <x v="2"/>
    <x v="4"/>
    <x v="1"/>
    <m/>
    <m/>
    <m/>
    <x v="0"/>
    <n v="433"/>
    <m/>
    <m/>
  </r>
  <r>
    <x v="4"/>
    <x v="4"/>
    <x v="0"/>
    <n v="618"/>
    <n v="7"/>
    <n v="11"/>
    <x v="0"/>
    <n v="566"/>
    <n v="13"/>
    <n v="11"/>
  </r>
  <r>
    <x v="11"/>
    <x v="14"/>
    <x v="1"/>
    <n v="643"/>
    <n v="11"/>
    <n v="4"/>
    <x v="0"/>
    <n v="614"/>
    <n v="12"/>
    <n v="25"/>
  </r>
  <r>
    <x v="7"/>
    <x v="8"/>
    <x v="1"/>
    <n v="621"/>
    <m/>
    <n v="2"/>
    <x v="0"/>
    <n v="520"/>
    <n v="4"/>
    <m/>
  </r>
  <r>
    <x v="11"/>
    <x v="10"/>
    <x v="0"/>
    <n v="621"/>
    <n v="11"/>
    <n v="15"/>
    <x v="0"/>
    <n v="693"/>
    <n v="18"/>
    <n v="49"/>
  </r>
  <r>
    <x v="6"/>
    <x v="9"/>
    <x v="1"/>
    <m/>
    <m/>
    <m/>
    <x v="0"/>
    <m/>
    <n v="2"/>
    <m/>
  </r>
  <r>
    <x v="5"/>
    <x v="2"/>
    <x v="0"/>
    <n v="68"/>
    <m/>
    <m/>
    <x v="0"/>
    <n v="621"/>
    <n v="11"/>
    <n v="1"/>
  </r>
  <r>
    <x v="3"/>
    <x v="12"/>
    <x v="0"/>
    <n v="275"/>
    <n v="1"/>
    <n v="5"/>
    <x v="0"/>
    <n v="243"/>
    <n v="1"/>
    <m/>
  </r>
  <r>
    <x v="4"/>
    <x v="5"/>
    <x v="1"/>
    <n v="590"/>
    <n v="15"/>
    <n v="12"/>
    <x v="0"/>
    <n v="556"/>
    <n v="8"/>
    <n v="14"/>
  </r>
  <r>
    <x v="6"/>
    <x v="0"/>
    <x v="1"/>
    <n v="253"/>
    <m/>
    <n v="1"/>
    <x v="0"/>
    <m/>
    <m/>
    <m/>
  </r>
  <r>
    <x v="12"/>
    <x v="13"/>
    <x v="1"/>
    <n v="359"/>
    <n v="3"/>
    <n v="12"/>
    <x v="0"/>
    <n v="285"/>
    <n v="2"/>
    <m/>
  </r>
  <r>
    <x v="9"/>
    <x v="10"/>
    <x v="0"/>
    <n v="514"/>
    <n v="27"/>
    <n v="24"/>
    <x v="0"/>
    <n v="628"/>
    <n v="22"/>
    <m/>
  </r>
  <r>
    <x v="2"/>
    <x v="1"/>
    <x v="0"/>
    <m/>
    <m/>
    <m/>
    <x v="0"/>
    <n v="669"/>
    <m/>
    <m/>
  </r>
  <r>
    <x v="12"/>
    <x v="12"/>
    <x v="0"/>
    <n v="294"/>
    <n v="5"/>
    <n v="2"/>
    <x v="0"/>
    <n v="280"/>
    <m/>
    <m/>
  </r>
  <r>
    <x v="0"/>
    <x v="8"/>
    <x v="1"/>
    <n v="576"/>
    <n v="35"/>
    <n v="24"/>
    <x v="0"/>
    <n v="676"/>
    <n v="17"/>
    <m/>
  </r>
  <r>
    <x v="5"/>
    <x v="9"/>
    <x v="1"/>
    <m/>
    <m/>
    <m/>
    <x v="0"/>
    <n v="105"/>
    <n v="1"/>
    <m/>
  </r>
  <r>
    <x v="5"/>
    <x v="0"/>
    <x v="0"/>
    <n v="278"/>
    <n v="3"/>
    <m/>
    <x v="0"/>
    <m/>
    <m/>
    <m/>
  </r>
  <r>
    <x v="3"/>
    <x v="13"/>
    <x v="1"/>
    <n v="222"/>
    <n v="2"/>
    <n v="3"/>
    <x v="0"/>
    <n v="290"/>
    <n v="2"/>
    <m/>
  </r>
  <r>
    <x v="0"/>
    <x v="3"/>
    <x v="0"/>
    <n v="523"/>
    <n v="14"/>
    <n v="9"/>
    <x v="0"/>
    <n v="701"/>
    <n v="11"/>
    <m/>
  </r>
  <r>
    <x v="5"/>
    <x v="4"/>
    <x v="1"/>
    <n v="581"/>
    <n v="12"/>
    <n v="7"/>
    <x v="0"/>
    <n v="584"/>
    <n v="4"/>
    <n v="16"/>
  </r>
  <r>
    <x v="8"/>
    <x v="7"/>
    <x v="1"/>
    <n v="166"/>
    <n v="2"/>
    <n v="4"/>
    <x v="0"/>
    <n v="216"/>
    <m/>
    <m/>
  </r>
  <r>
    <x v="7"/>
    <x v="13"/>
    <x v="1"/>
    <n v="267"/>
    <m/>
    <m/>
    <x v="0"/>
    <n v="185"/>
    <m/>
    <m/>
  </r>
  <r>
    <x v="1"/>
    <x v="3"/>
    <x v="1"/>
    <n v="560"/>
    <n v="2"/>
    <m/>
    <x v="0"/>
    <m/>
    <m/>
    <m/>
  </r>
  <r>
    <x v="9"/>
    <x v="7"/>
    <x v="0"/>
    <n v="184"/>
    <n v="3"/>
    <n v="1"/>
    <x v="0"/>
    <n v="216"/>
    <m/>
    <m/>
  </r>
  <r>
    <x v="5"/>
    <x v="10"/>
    <x v="0"/>
    <n v="642"/>
    <n v="15"/>
    <n v="11"/>
    <x v="0"/>
    <n v="670"/>
    <n v="30"/>
    <n v="31"/>
  </r>
  <r>
    <x v="7"/>
    <x v="14"/>
    <x v="0"/>
    <n v="692"/>
    <m/>
    <n v="1"/>
    <x v="0"/>
    <n v="513"/>
    <m/>
    <m/>
  </r>
  <r>
    <x v="8"/>
    <x v="6"/>
    <x v="0"/>
    <n v="530"/>
    <n v="4"/>
    <n v="12"/>
    <x v="0"/>
    <n v="492"/>
    <n v="5"/>
    <m/>
  </r>
  <r>
    <x v="11"/>
    <x v="2"/>
    <x v="1"/>
    <n v="105"/>
    <n v="1"/>
    <m/>
    <x v="0"/>
    <n v="547"/>
    <n v="10"/>
    <n v="6"/>
  </r>
  <r>
    <x v="10"/>
    <x v="8"/>
    <x v="1"/>
    <n v="604"/>
    <n v="8"/>
    <n v="19"/>
    <x v="0"/>
    <n v="576"/>
    <n v="10"/>
    <n v="16"/>
  </r>
  <r>
    <x v="11"/>
    <x v="0"/>
    <x v="0"/>
    <n v="283"/>
    <m/>
    <n v="1"/>
    <x v="0"/>
    <m/>
    <m/>
    <m/>
  </r>
  <r>
    <x v="10"/>
    <x v="7"/>
    <x v="0"/>
    <n v="485"/>
    <n v="5"/>
    <n v="2"/>
    <x v="0"/>
    <n v="421"/>
    <n v="5"/>
    <n v="14"/>
  </r>
  <r>
    <x v="4"/>
    <x v="8"/>
    <x v="0"/>
    <n v="620"/>
    <n v="36"/>
    <n v="24"/>
    <x v="0"/>
    <n v="581"/>
    <n v="30"/>
    <n v="13"/>
  </r>
  <r>
    <x v="13"/>
    <x v="10"/>
    <x v="1"/>
    <n v="685"/>
    <n v="26"/>
    <n v="18"/>
    <x v="0"/>
    <n v="576"/>
    <n v="35"/>
    <m/>
  </r>
  <r>
    <x v="4"/>
    <x v="9"/>
    <x v="1"/>
    <m/>
    <m/>
    <m/>
    <x v="0"/>
    <n v="107"/>
    <n v="2"/>
    <m/>
  </r>
  <r>
    <x v="2"/>
    <x v="14"/>
    <x v="1"/>
    <m/>
    <m/>
    <m/>
    <x v="0"/>
    <n v="514"/>
    <m/>
    <m/>
  </r>
  <r>
    <x v="0"/>
    <x v="2"/>
    <x v="1"/>
    <n v="29"/>
    <m/>
    <m/>
    <x v="0"/>
    <n v="561"/>
    <n v="5"/>
    <m/>
  </r>
  <r>
    <x v="8"/>
    <x v="0"/>
    <x v="0"/>
    <n v="164"/>
    <m/>
    <m/>
    <x v="0"/>
    <m/>
    <m/>
    <m/>
  </r>
  <r>
    <x v="4"/>
    <x v="13"/>
    <x v="1"/>
    <n v="412"/>
    <n v="1"/>
    <n v="4"/>
    <x v="0"/>
    <n v="355"/>
    <n v="4"/>
    <n v="8"/>
  </r>
  <r>
    <x v="6"/>
    <x v="3"/>
    <x v="1"/>
    <n v="363"/>
    <m/>
    <m/>
    <x v="0"/>
    <n v="223"/>
    <m/>
    <m/>
  </r>
  <r>
    <x v="11"/>
    <x v="9"/>
    <x v="0"/>
    <m/>
    <m/>
    <m/>
    <x v="0"/>
    <n v="61"/>
    <m/>
    <m/>
  </r>
  <r>
    <x v="2"/>
    <x v="3"/>
    <x v="0"/>
    <m/>
    <m/>
    <m/>
    <x v="0"/>
    <n v="412"/>
    <m/>
    <m/>
  </r>
  <r>
    <x v="6"/>
    <x v="8"/>
    <x v="0"/>
    <n v="548"/>
    <n v="2"/>
    <n v="4"/>
    <x v="0"/>
    <n v="569"/>
    <n v="8"/>
    <m/>
  </r>
  <r>
    <x v="12"/>
    <x v="4"/>
    <x v="0"/>
    <n v="573"/>
    <n v="12"/>
    <n v="16"/>
    <x v="0"/>
    <n v="522"/>
    <n v="20"/>
    <m/>
  </r>
  <r>
    <x v="13"/>
    <x v="6"/>
    <x v="0"/>
    <n v="643"/>
    <n v="21"/>
    <n v="35"/>
    <x v="0"/>
    <n v="659"/>
    <n v="28"/>
    <m/>
  </r>
  <r>
    <x v="12"/>
    <x v="4"/>
    <x v="1"/>
    <n v="542"/>
    <n v="9"/>
    <n v="10"/>
    <x v="0"/>
    <n v="508"/>
    <n v="10"/>
    <m/>
  </r>
  <r>
    <x v="11"/>
    <x v="14"/>
    <x v="0"/>
    <n v="695"/>
    <n v="31"/>
    <n v="21"/>
    <x v="0"/>
    <n v="655"/>
    <n v="12"/>
    <n v="27"/>
  </r>
  <r>
    <x v="5"/>
    <x v="8"/>
    <x v="1"/>
    <n v="706"/>
    <n v="24"/>
    <n v="29"/>
    <x v="0"/>
    <n v="686"/>
    <n v="20"/>
    <n v="22"/>
  </r>
  <r>
    <x v="9"/>
    <x v="14"/>
    <x v="0"/>
    <n v="492"/>
    <n v="5"/>
    <n v="10"/>
    <x v="0"/>
    <n v="573"/>
    <n v="20"/>
    <m/>
  </r>
  <r>
    <x v="7"/>
    <x v="5"/>
    <x v="1"/>
    <n v="514"/>
    <m/>
    <n v="1"/>
    <x v="0"/>
    <n v="408"/>
    <n v="1"/>
    <m/>
  </r>
  <r>
    <x v="10"/>
    <x v="6"/>
    <x v="1"/>
    <n v="676"/>
    <n v="9"/>
    <n v="9"/>
    <x v="0"/>
    <n v="607"/>
    <n v="10"/>
    <n v="13"/>
  </r>
  <r>
    <x v="0"/>
    <x v="11"/>
    <x v="1"/>
    <n v="557"/>
    <n v="7"/>
    <n v="4"/>
    <x v="0"/>
    <n v="522"/>
    <n v="38"/>
    <m/>
  </r>
  <r>
    <x v="5"/>
    <x v="12"/>
    <x v="0"/>
    <n v="344"/>
    <n v="9"/>
    <n v="8"/>
    <x v="0"/>
    <n v="283"/>
    <m/>
    <m/>
  </r>
  <r>
    <x v="0"/>
    <x v="4"/>
    <x v="0"/>
    <n v="623"/>
    <n v="16"/>
    <n v="17"/>
    <x v="0"/>
    <n v="605"/>
    <n v="9"/>
    <m/>
  </r>
  <r>
    <x v="12"/>
    <x v="3"/>
    <x v="0"/>
    <n v="624"/>
    <n v="15"/>
    <n v="20"/>
    <x v="0"/>
    <n v="440"/>
    <n v="9"/>
    <m/>
  </r>
  <r>
    <x v="13"/>
    <x v="2"/>
    <x v="0"/>
    <m/>
    <n v="1"/>
    <m/>
    <x v="0"/>
    <n v="566"/>
    <n v="23"/>
    <m/>
  </r>
  <r>
    <x v="13"/>
    <x v="9"/>
    <x v="1"/>
    <m/>
    <m/>
    <m/>
    <x v="0"/>
    <n v="29"/>
    <m/>
    <m/>
  </r>
  <r>
    <x v="8"/>
    <x v="3"/>
    <x v="0"/>
    <n v="415"/>
    <n v="1"/>
    <n v="9"/>
    <x v="0"/>
    <n v="348"/>
    <n v="2"/>
    <m/>
  </r>
  <r>
    <x v="2"/>
    <x v="11"/>
    <x v="1"/>
    <m/>
    <m/>
    <m/>
    <x v="0"/>
    <n v="375"/>
    <m/>
    <m/>
  </r>
  <r>
    <x v="6"/>
    <x v="1"/>
    <x v="1"/>
    <n v="520"/>
    <n v="4"/>
    <n v="8"/>
    <x v="0"/>
    <n v="493"/>
    <n v="2"/>
    <m/>
  </r>
  <r>
    <x v="3"/>
    <x v="8"/>
    <x v="0"/>
    <n v="628"/>
    <n v="22"/>
    <n v="11"/>
    <x v="0"/>
    <n v="677"/>
    <n v="15"/>
    <m/>
  </r>
  <r>
    <x v="11"/>
    <x v="11"/>
    <x v="1"/>
    <n v="699"/>
    <n v="6"/>
    <n v="8"/>
    <x v="0"/>
    <n v="445"/>
    <n v="1"/>
    <n v="11"/>
  </r>
  <r>
    <x v="7"/>
    <x v="4"/>
    <x v="0"/>
    <n v="528"/>
    <m/>
    <m/>
    <x v="0"/>
    <n v="375"/>
    <n v="1"/>
    <m/>
  </r>
  <r>
    <x v="6"/>
    <x v="6"/>
    <x v="0"/>
    <n v="524"/>
    <n v="4"/>
    <n v="4"/>
    <x v="0"/>
    <n v="538"/>
    <n v="5"/>
    <m/>
  </r>
  <r>
    <x v="2"/>
    <x v="7"/>
    <x v="0"/>
    <m/>
    <m/>
    <m/>
    <x v="0"/>
    <n v="297"/>
    <m/>
    <m/>
  </r>
  <r>
    <x v="9"/>
    <x v="6"/>
    <x v="1"/>
    <n v="448"/>
    <n v="10"/>
    <n v="7"/>
    <x v="0"/>
    <n v="497"/>
    <n v="7"/>
    <m/>
  </r>
  <r>
    <x v="3"/>
    <x v="10"/>
    <x v="1"/>
    <n v="662"/>
    <n v="20"/>
    <n v="42"/>
    <x v="0"/>
    <n v="710"/>
    <n v="8"/>
    <m/>
  </r>
  <r>
    <x v="1"/>
    <x v="3"/>
    <x v="0"/>
    <n v="566"/>
    <n v="13"/>
    <m/>
    <x v="0"/>
    <m/>
    <m/>
    <m/>
  </r>
  <r>
    <x v="8"/>
    <x v="4"/>
    <x v="1"/>
    <n v="479"/>
    <m/>
    <n v="1"/>
    <x v="0"/>
    <n v="458"/>
    <n v="4"/>
    <m/>
  </r>
  <r>
    <x v="4"/>
    <x v="13"/>
    <x v="0"/>
    <n v="421"/>
    <n v="5"/>
    <n v="13"/>
    <x v="0"/>
    <n v="336"/>
    <n v="6"/>
    <n v="3"/>
  </r>
  <r>
    <x v="12"/>
    <x v="12"/>
    <x v="1"/>
    <n v="290"/>
    <n v="2"/>
    <n v="2"/>
    <x v="0"/>
    <n v="274"/>
    <m/>
    <m/>
  </r>
  <r>
    <x v="7"/>
    <x v="10"/>
    <x v="1"/>
    <n v="600"/>
    <n v="1"/>
    <n v="7"/>
    <x v="0"/>
    <n v="476"/>
    <n v="2"/>
    <m/>
  </r>
  <r>
    <x v="9"/>
    <x v="2"/>
    <x v="0"/>
    <m/>
    <n v="1"/>
    <n v="5"/>
    <x v="0"/>
    <n v="700"/>
    <n v="24"/>
    <m/>
  </r>
  <r>
    <x v="8"/>
    <x v="2"/>
    <x v="1"/>
    <m/>
    <n v="2"/>
    <n v="3"/>
    <x v="0"/>
    <n v="544"/>
    <n v="21"/>
    <m/>
  </r>
  <r>
    <x v="4"/>
    <x v="11"/>
    <x v="0"/>
    <n v="733"/>
    <n v="8"/>
    <n v="6"/>
    <x v="0"/>
    <n v="458"/>
    <n v="10"/>
    <n v="9"/>
  </r>
  <r>
    <x v="2"/>
    <x v="12"/>
    <x v="0"/>
    <m/>
    <m/>
    <m/>
    <x v="0"/>
    <n v="275"/>
    <m/>
    <m/>
  </r>
  <r>
    <x v="10"/>
    <x v="5"/>
    <x v="1"/>
    <n v="614"/>
    <n v="12"/>
    <n v="15"/>
    <x v="0"/>
    <n v="588"/>
    <n v="5"/>
    <n v="17"/>
  </r>
  <r>
    <x v="0"/>
    <x v="6"/>
    <x v="1"/>
    <n v="702"/>
    <n v="25"/>
    <n v="15"/>
    <x v="0"/>
    <n v="669"/>
    <n v="12"/>
    <m/>
  </r>
  <r>
    <x v="10"/>
    <x v="2"/>
    <x v="0"/>
    <n v="61"/>
    <m/>
    <m/>
    <x v="0"/>
    <n v="586"/>
    <n v="11"/>
    <n v="2"/>
  </r>
  <r>
    <x v="11"/>
    <x v="1"/>
    <x v="0"/>
    <n v="687"/>
    <n v="37"/>
    <n v="29"/>
    <x v="0"/>
    <n v="631"/>
    <n v="24"/>
    <n v="38"/>
  </r>
  <r>
    <x v="13"/>
    <x v="13"/>
    <x v="1"/>
    <n v="345"/>
    <n v="12"/>
    <n v="12"/>
    <x v="0"/>
    <n v="330"/>
    <n v="8"/>
    <m/>
  </r>
  <r>
    <x v="0"/>
    <x v="12"/>
    <x v="0"/>
    <n v="297"/>
    <n v="9"/>
    <n v="9"/>
    <x v="0"/>
    <n v="278"/>
    <n v="3"/>
    <m/>
  </r>
  <r>
    <x v="12"/>
    <x v="1"/>
    <x v="0"/>
    <n v="677"/>
    <n v="15"/>
    <n v="21"/>
    <x v="0"/>
    <n v="643"/>
    <n v="21"/>
    <m/>
  </r>
  <r>
    <x v="13"/>
    <x v="14"/>
    <x v="0"/>
    <n v="660"/>
    <n v="24"/>
    <n v="28"/>
    <x v="0"/>
    <n v="663"/>
    <n v="25"/>
    <m/>
  </r>
  <r>
    <x v="11"/>
    <x v="4"/>
    <x v="1"/>
    <n v="623"/>
    <n v="7"/>
    <n v="8"/>
    <x v="0"/>
    <n v="588"/>
    <n v="8"/>
    <n v="17"/>
  </r>
  <r>
    <x v="7"/>
    <x v="11"/>
    <x v="0"/>
    <n v="412"/>
    <m/>
    <m/>
    <x v="0"/>
    <n v="304"/>
    <n v="1"/>
    <m/>
  </r>
  <r>
    <x v="1"/>
    <x v="5"/>
    <x v="0"/>
    <n v="621"/>
    <n v="27"/>
    <m/>
    <x v="0"/>
    <m/>
    <m/>
    <m/>
  </r>
  <r>
    <x v="2"/>
    <x v="6"/>
    <x v="1"/>
    <m/>
    <m/>
    <m/>
    <x v="0"/>
    <n v="651"/>
    <m/>
    <m/>
  </r>
  <r>
    <x v="4"/>
    <x v="10"/>
    <x v="1"/>
    <n v="537"/>
    <n v="9"/>
    <n v="4"/>
    <x v="0"/>
    <n v="515"/>
    <n v="13"/>
    <n v="1"/>
  </r>
  <r>
    <x v="8"/>
    <x v="1"/>
    <x v="0"/>
    <n v="569"/>
    <n v="8"/>
    <n v="17"/>
    <x v="0"/>
    <n v="494"/>
    <n v="12"/>
    <m/>
  </r>
  <r>
    <x v="5"/>
    <x v="14"/>
    <x v="0"/>
    <n v="697"/>
    <n v="21"/>
    <n v="31"/>
    <x v="0"/>
    <n v="689"/>
    <n v="24"/>
    <n v="16"/>
  </r>
  <r>
    <x v="10"/>
    <x v="12"/>
    <x v="0"/>
    <n v="330"/>
    <n v="2"/>
    <n v="2"/>
    <x v="0"/>
    <n v="292"/>
    <m/>
    <n v="8"/>
  </r>
  <r>
    <x v="3"/>
    <x v="5"/>
    <x v="1"/>
    <n v="538"/>
    <n v="11"/>
    <n v="8"/>
    <x v="0"/>
    <n v="542"/>
    <n v="9"/>
    <m/>
  </r>
  <r>
    <x v="9"/>
    <x v="11"/>
    <x v="1"/>
    <n v="291"/>
    <n v="3"/>
    <n v="2"/>
    <x v="0"/>
    <n v="281"/>
    <n v="2"/>
    <m/>
  </r>
  <r>
    <x v="8"/>
    <x v="12"/>
    <x v="1"/>
    <n v="115"/>
    <m/>
    <n v="1"/>
    <x v="0"/>
    <n v="242"/>
    <m/>
    <m/>
  </r>
  <r>
    <x v="1"/>
    <x v="12"/>
    <x v="1"/>
    <n v="355"/>
    <n v="4"/>
    <m/>
    <x v="0"/>
    <m/>
    <m/>
    <m/>
  </r>
  <r>
    <x v="13"/>
    <x v="4"/>
    <x v="0"/>
    <n v="580"/>
    <n v="16"/>
    <n v="16"/>
    <x v="0"/>
    <n v="523"/>
    <n v="14"/>
    <m/>
  </r>
  <r>
    <x v="6"/>
    <x v="5"/>
    <x v="0"/>
    <n v="513"/>
    <m/>
    <n v="4"/>
    <x v="0"/>
    <n v="470"/>
    <n v="2"/>
    <m/>
  </r>
  <r>
    <x v="4"/>
    <x v="6"/>
    <x v="0"/>
    <n v="612"/>
    <n v="15"/>
    <n v="28"/>
    <x v="0"/>
    <n v="584"/>
    <n v="22"/>
    <n v="7"/>
  </r>
  <r>
    <x v="8"/>
    <x v="14"/>
    <x v="1"/>
    <n v="535"/>
    <n v="7"/>
    <n v="10"/>
    <x v="0"/>
    <n v="488"/>
    <n v="6"/>
    <m/>
  </r>
  <r>
    <x v="10"/>
    <x v="13"/>
    <x v="1"/>
    <n v="416"/>
    <n v="3"/>
    <n v="1"/>
    <x v="0"/>
    <n v="374"/>
    <n v="1"/>
    <n v="14"/>
  </r>
  <r>
    <x v="1"/>
    <x v="2"/>
    <x v="1"/>
    <n v="107"/>
    <n v="2"/>
    <m/>
    <x v="0"/>
    <m/>
    <m/>
    <m/>
  </r>
  <r>
    <x v="12"/>
    <x v="10"/>
    <x v="0"/>
    <n v="677"/>
    <n v="39"/>
    <n v="32"/>
    <x v="0"/>
    <n v="689"/>
    <n v="32"/>
    <m/>
  </r>
  <r>
    <x v="9"/>
    <x v="12"/>
    <x v="0"/>
    <n v="157"/>
    <m/>
    <n v="1"/>
    <x v="0"/>
    <n v="227"/>
    <m/>
    <m/>
  </r>
  <r>
    <x v="0"/>
    <x v="9"/>
    <x v="1"/>
    <m/>
    <m/>
    <m/>
    <x v="0"/>
    <n v="85"/>
    <m/>
    <m/>
  </r>
  <r>
    <x v="12"/>
    <x v="2"/>
    <x v="1"/>
    <m/>
    <m/>
    <m/>
    <x v="0"/>
    <n v="685"/>
    <n v="26"/>
    <m/>
  </r>
  <r>
    <x v="9"/>
    <x v="13"/>
    <x v="1"/>
    <n v="216"/>
    <m/>
    <n v="2"/>
    <x v="0"/>
    <n v="332"/>
    <n v="2"/>
    <m/>
  </r>
  <r>
    <x v="7"/>
    <x v="9"/>
    <x v="1"/>
    <m/>
    <m/>
    <m/>
    <x v="0"/>
    <m/>
    <n v="2"/>
    <m/>
  </r>
  <r>
    <x v="0"/>
    <x v="2"/>
    <x v="0"/>
    <n v="36"/>
    <m/>
    <m/>
    <x v="0"/>
    <n v="642"/>
    <n v="15"/>
    <m/>
  </r>
  <r>
    <x v="13"/>
    <x v="11"/>
    <x v="1"/>
    <n v="413"/>
    <n v="6"/>
    <n v="7"/>
    <x v="0"/>
    <n v="520"/>
    <n v="30"/>
    <m/>
  </r>
  <r>
    <x v="11"/>
    <x v="8"/>
    <x v="1"/>
    <n v="589"/>
    <n v="29"/>
    <n v="8"/>
    <x v="0"/>
    <n v="572"/>
    <n v="17"/>
    <n v="31"/>
  </r>
  <r>
    <x v="5"/>
    <x v="7"/>
    <x v="0"/>
    <n v="516"/>
    <n v="38"/>
    <n v="14"/>
    <x v="0"/>
    <n v="396"/>
    <n v="5"/>
    <n v="14"/>
  </r>
  <r>
    <x v="10"/>
    <x v="4"/>
    <x v="0"/>
    <n v="620"/>
    <n v="14"/>
    <n v="7"/>
    <x v="0"/>
    <n v="618"/>
    <n v="12"/>
    <n v="41"/>
  </r>
  <r>
    <x v="1"/>
    <x v="10"/>
    <x v="0"/>
    <n v="543"/>
    <n v="3"/>
    <m/>
    <x v="0"/>
    <m/>
    <m/>
    <m/>
  </r>
  <r>
    <x v="3"/>
    <x v="11"/>
    <x v="0"/>
    <n v="393"/>
    <n v="4"/>
    <n v="8"/>
    <x v="0"/>
    <n v="360"/>
    <n v="20"/>
    <m/>
  </r>
  <r>
    <x v="4"/>
    <x v="1"/>
    <x v="1"/>
    <n v="576"/>
    <n v="10"/>
    <n v="18"/>
    <x v="0"/>
    <n v="540"/>
    <n v="16"/>
    <n v="5"/>
  </r>
  <r>
    <x v="3"/>
    <x v="3"/>
    <x v="1"/>
    <n v="515"/>
    <n v="6"/>
    <n v="7"/>
    <x v="0"/>
    <n v="421"/>
    <n v="5"/>
    <m/>
  </r>
  <r>
    <x v="8"/>
    <x v="10"/>
    <x v="0"/>
    <n v="544"/>
    <n v="6"/>
    <n v="27"/>
    <x v="0"/>
    <n v="547"/>
    <n v="29"/>
    <m/>
  </r>
  <r>
    <x v="5"/>
    <x v="11"/>
    <x v="1"/>
    <n v="654"/>
    <n v="4"/>
    <n v="6"/>
    <x v="0"/>
    <n v="482"/>
    <n v="4"/>
    <n v="48"/>
  </r>
  <r>
    <x v="6"/>
    <x v="7"/>
    <x v="1"/>
    <n v="313"/>
    <m/>
    <n v="2"/>
    <x v="0"/>
    <n v="109"/>
    <m/>
    <m/>
  </r>
  <r>
    <x v="7"/>
    <x v="0"/>
    <x v="1"/>
    <n v="308"/>
    <m/>
    <m/>
    <x v="0"/>
    <m/>
    <m/>
    <m/>
  </r>
  <r>
    <x v="12"/>
    <x v="8"/>
    <x v="1"/>
    <n v="710"/>
    <n v="8"/>
    <n v="21"/>
    <x v="0"/>
    <n v="658"/>
    <n v="16"/>
    <m/>
  </r>
  <r>
    <x v="13"/>
    <x v="12"/>
    <x v="0"/>
    <n v="273"/>
    <n v="2"/>
    <n v="9"/>
    <x v="0"/>
    <n v="312"/>
    <m/>
    <m/>
  </r>
  <r>
    <x v="11"/>
    <x v="7"/>
    <x v="0"/>
    <n v="466"/>
    <n v="14"/>
    <n v="5"/>
    <x v="0"/>
    <n v="361"/>
    <n v="3"/>
    <n v="14"/>
  </r>
  <r>
    <x v="6"/>
    <x v="13"/>
    <x v="0"/>
    <n v="274"/>
    <m/>
    <m/>
    <x v="0"/>
    <n v="91"/>
    <m/>
    <m/>
  </r>
  <r>
    <x v="10"/>
    <x v="9"/>
    <x v="1"/>
    <m/>
    <m/>
    <m/>
    <x v="0"/>
    <n v="84"/>
    <m/>
    <m/>
  </r>
  <r>
    <x v="1"/>
    <x v="14"/>
    <x v="1"/>
    <n v="506"/>
    <n v="13"/>
    <m/>
    <x v="0"/>
    <m/>
    <m/>
    <m/>
  </r>
  <r>
    <x v="2"/>
    <x v="8"/>
    <x v="1"/>
    <m/>
    <m/>
    <m/>
    <x v="0"/>
    <n v="642"/>
    <m/>
    <m/>
  </r>
  <r>
    <x v="0"/>
    <x v="14"/>
    <x v="0"/>
    <n v="659"/>
    <n v="28"/>
    <n v="21"/>
    <x v="0"/>
    <n v="716"/>
    <n v="17"/>
    <m/>
  </r>
  <r>
    <x v="0"/>
    <x v="13"/>
    <x v="1"/>
    <n v="448"/>
    <n v="12"/>
    <n v="14"/>
    <x v="0"/>
    <n v="398"/>
    <n v="20"/>
    <m/>
  </r>
  <r>
    <x v="12"/>
    <x v="7"/>
    <x v="0"/>
    <n v="360"/>
    <n v="20"/>
    <n v="50"/>
    <x v="0"/>
    <n v="318"/>
    <n v="13"/>
    <m/>
  </r>
  <r>
    <x v="13"/>
    <x v="6"/>
    <x v="1"/>
    <n v="624"/>
    <n v="11"/>
    <n v="25"/>
    <x v="0"/>
    <n v="628"/>
    <n v="16"/>
    <m/>
  </r>
  <r>
    <x v="10"/>
    <x v="8"/>
    <x v="0"/>
    <n v="693"/>
    <n v="18"/>
    <n v="36"/>
    <x v="0"/>
    <n v="641"/>
    <n v="23"/>
    <n v="21"/>
  </r>
  <r>
    <x v="3"/>
    <x v="4"/>
    <x v="0"/>
    <n v="578"/>
    <n v="10"/>
    <n v="12"/>
    <x v="0"/>
    <n v="624"/>
    <n v="15"/>
    <m/>
  </r>
  <r>
    <x v="9"/>
    <x v="8"/>
    <x v="1"/>
    <n v="497"/>
    <n v="14"/>
    <n v="13"/>
    <x v="0"/>
    <n v="523"/>
    <n v="16"/>
    <m/>
  </r>
  <r>
    <x v="4"/>
    <x v="3"/>
    <x v="1"/>
    <n v="601"/>
    <n v="4"/>
    <n v="2"/>
    <x v="0"/>
    <n v="793"/>
    <n v="6"/>
    <n v="8"/>
  </r>
  <r>
    <x v="3"/>
    <x v="0"/>
    <x v="1"/>
    <n v="287"/>
    <m/>
    <n v="1"/>
    <x v="0"/>
    <m/>
    <m/>
    <m/>
  </r>
  <r>
    <x v="5"/>
    <x v="6"/>
    <x v="1"/>
    <n v="702"/>
    <n v="15"/>
    <n v="15"/>
    <x v="0"/>
    <n v="643"/>
    <n v="11"/>
    <n v="17"/>
  </r>
  <r>
    <x v="2"/>
    <x v="14"/>
    <x v="0"/>
    <m/>
    <m/>
    <m/>
    <x v="0"/>
    <n v="609"/>
    <m/>
    <m/>
  </r>
  <r>
    <x v="7"/>
    <x v="8"/>
    <x v="0"/>
    <n v="706"/>
    <m/>
    <n v="2"/>
    <x v="0"/>
    <n v="549"/>
    <n v="3"/>
    <m/>
  </r>
  <r>
    <x v="6"/>
    <x v="9"/>
    <x v="0"/>
    <m/>
    <m/>
    <m/>
    <x v="0"/>
    <m/>
    <n v="1"/>
    <m/>
  </r>
  <r>
    <x v="1"/>
    <x v="0"/>
    <x v="0"/>
    <n v="277"/>
    <m/>
    <m/>
    <x v="0"/>
    <m/>
    <m/>
    <m/>
  </r>
  <r>
    <x v="2"/>
    <x v="4"/>
    <x v="0"/>
    <m/>
    <m/>
    <m/>
    <x v="0"/>
    <n v="482"/>
    <m/>
    <m/>
  </r>
  <r>
    <x v="12"/>
    <x v="13"/>
    <x v="0"/>
    <n v="343"/>
    <n v="3"/>
    <n v="13"/>
    <x v="0"/>
    <n v="273"/>
    <n v="2"/>
    <m/>
  </r>
  <r>
    <x v="6"/>
    <x v="0"/>
    <x v="0"/>
    <n v="255"/>
    <m/>
    <m/>
    <x v="0"/>
    <m/>
    <m/>
    <m/>
  </r>
  <r>
    <x v="10"/>
    <x v="10"/>
    <x v="1"/>
    <n v="547"/>
    <n v="10"/>
    <n v="9"/>
    <x v="0"/>
    <n v="567"/>
    <n v="19"/>
    <n v="22"/>
  </r>
  <r>
    <x v="9"/>
    <x v="8"/>
    <x v="0"/>
    <n v="547"/>
    <n v="29"/>
    <n v="22"/>
    <x v="0"/>
    <n v="569"/>
    <n v="28"/>
    <m/>
  </r>
  <r>
    <x v="12"/>
    <x v="7"/>
    <x v="1"/>
    <n v="375"/>
    <n v="9"/>
    <n v="52"/>
    <x v="0"/>
    <n v="345"/>
    <n v="12"/>
    <m/>
  </r>
  <r>
    <x v="9"/>
    <x v="10"/>
    <x v="1"/>
    <n v="544"/>
    <n v="21"/>
    <n v="20"/>
    <x v="0"/>
    <n v="586"/>
    <n v="13"/>
    <m/>
  </r>
  <r>
    <x v="6"/>
    <x v="12"/>
    <x v="1"/>
    <n v="185"/>
    <m/>
    <m/>
    <x v="0"/>
    <n v="184"/>
    <n v="1"/>
    <m/>
  </r>
  <r>
    <x v="10"/>
    <x v="13"/>
    <x v="0"/>
    <n v="361"/>
    <n v="3"/>
    <n v="5"/>
    <x v="0"/>
    <n v="318"/>
    <n v="2"/>
    <n v="8"/>
  </r>
  <r>
    <x v="5"/>
    <x v="9"/>
    <x v="0"/>
    <m/>
    <m/>
    <m/>
    <x v="0"/>
    <n v="86"/>
    <m/>
    <m/>
  </r>
  <r>
    <x v="0"/>
    <x v="5"/>
    <x v="1"/>
    <n v="619"/>
    <n v="16"/>
    <n v="13"/>
    <x v="0"/>
    <n v="581"/>
    <n v="12"/>
    <m/>
  </r>
  <r>
    <x v="3"/>
    <x v="13"/>
    <x v="0"/>
    <n v="216"/>
    <m/>
    <n v="3"/>
    <x v="0"/>
    <n v="294"/>
    <n v="5"/>
    <m/>
  </r>
  <r>
    <x v="5"/>
    <x v="11"/>
    <x v="0"/>
    <n v="701"/>
    <n v="11"/>
    <n v="9"/>
    <x v="0"/>
    <n v="466"/>
    <n v="14"/>
    <n v="75"/>
  </r>
  <r>
    <x v="7"/>
    <x v="6"/>
    <x v="0"/>
    <n v="669"/>
    <m/>
    <n v="4"/>
    <x v="0"/>
    <n v="497"/>
    <n v="1"/>
    <m/>
  </r>
  <r>
    <x v="8"/>
    <x v="14"/>
    <x v="0"/>
    <n v="538"/>
    <n v="5"/>
    <n v="5"/>
    <x v="0"/>
    <n v="531"/>
    <n v="9"/>
    <m/>
  </r>
  <r>
    <x v="13"/>
    <x v="1"/>
    <x v="0"/>
    <n v="637"/>
    <n v="21"/>
    <n v="46"/>
    <x v="0"/>
    <n v="706"/>
    <n v="35"/>
    <m/>
  </r>
  <r>
    <x v="4"/>
    <x v="3"/>
    <x v="0"/>
    <n v="618"/>
    <n v="12"/>
    <n v="13"/>
    <x v="0"/>
    <n v="727"/>
    <n v="6"/>
    <n v="10"/>
  </r>
  <r>
    <x v="13"/>
    <x v="8"/>
    <x v="1"/>
    <n v="703"/>
    <n v="21"/>
    <n v="35"/>
    <x v="0"/>
    <n v="676"/>
    <n v="38"/>
    <m/>
  </r>
  <r>
    <x v="8"/>
    <x v="6"/>
    <x v="1"/>
    <n v="493"/>
    <n v="2"/>
    <n v="10"/>
    <x v="0"/>
    <n v="488"/>
    <n v="10"/>
    <m/>
  </r>
  <r>
    <x v="6"/>
    <x v="2"/>
    <x v="1"/>
    <m/>
    <n v="2"/>
    <n v="2"/>
    <x v="0"/>
    <n v="533"/>
    <n v="4"/>
    <m/>
  </r>
  <r>
    <x v="7"/>
    <x v="1"/>
    <x v="1"/>
    <n v="642"/>
    <m/>
    <n v="4"/>
    <x v="0"/>
    <n v="501"/>
    <n v="2"/>
    <m/>
  </r>
  <r>
    <x v="2"/>
    <x v="5"/>
    <x v="1"/>
    <m/>
    <m/>
    <m/>
    <x v="0"/>
    <n v="547"/>
    <m/>
    <m/>
  </r>
  <r>
    <x v="1"/>
    <x v="4"/>
    <x v="1"/>
    <n v="556"/>
    <n v="8"/>
    <m/>
    <x v="0"/>
    <m/>
    <m/>
    <m/>
  </r>
  <r>
    <x v="11"/>
    <x v="5"/>
    <x v="1"/>
    <n v="650"/>
    <n v="8"/>
    <n v="12"/>
    <x v="0"/>
    <n v="637"/>
    <n v="8"/>
    <n v="99"/>
  </r>
  <r>
    <x v="4"/>
    <x v="7"/>
    <x v="1"/>
    <n v="480"/>
    <n v="3"/>
    <n v="7"/>
    <x v="0"/>
    <n v="418"/>
    <n v="4"/>
    <n v="8"/>
  </r>
  <r>
    <x v="10"/>
    <x v="0"/>
    <x v="1"/>
    <n v="355"/>
    <n v="2"/>
    <m/>
    <x v="0"/>
    <m/>
    <m/>
    <m/>
  </r>
  <r>
    <x v="4"/>
    <x v="12"/>
    <x v="1"/>
    <n v="374"/>
    <n v="1"/>
    <n v="4"/>
    <x v="0"/>
    <n v="332"/>
    <n v="8"/>
    <n v="1"/>
  </r>
  <r>
    <x v="11"/>
    <x v="2"/>
    <x v="0"/>
    <n v="86"/>
    <m/>
    <m/>
    <x v="0"/>
    <n v="571"/>
    <n v="15"/>
    <n v="2"/>
  </r>
  <r>
    <x v="6"/>
    <x v="10"/>
    <x v="0"/>
    <n v="620"/>
    <n v="11"/>
    <n v="6"/>
    <x v="0"/>
    <n v="611"/>
    <n v="4"/>
    <m/>
  </r>
  <r>
    <x v="12"/>
    <x v="5"/>
    <x v="0"/>
    <n v="646"/>
    <n v="21"/>
    <n v="18"/>
    <x v="0"/>
    <n v="580"/>
    <n v="16"/>
    <m/>
  </r>
  <r>
    <x v="2"/>
    <x v="11"/>
    <x v="0"/>
    <m/>
    <m/>
    <m/>
    <x v="0"/>
    <n v="346"/>
    <m/>
    <m/>
  </r>
  <r>
    <x v="6"/>
    <x v="4"/>
    <x v="1"/>
    <n v="408"/>
    <n v="1"/>
    <m/>
    <x v="0"/>
    <n v="376"/>
    <m/>
    <m/>
  </r>
  <r>
    <x v="9"/>
    <x v="5"/>
    <x v="1"/>
    <n v="488"/>
    <n v="6"/>
    <n v="11"/>
    <x v="0"/>
    <n v="502"/>
    <n v="6"/>
    <m/>
  </r>
  <r>
    <x v="0"/>
    <x v="10"/>
    <x v="1"/>
    <n v="553"/>
    <n v="18"/>
    <n v="5"/>
    <x v="0"/>
    <n v="706"/>
    <n v="24"/>
    <m/>
  </r>
  <r>
    <x v="3"/>
    <x v="5"/>
    <x v="0"/>
    <n v="573"/>
    <n v="20"/>
    <n v="21"/>
    <x v="0"/>
    <n v="573"/>
    <n v="12"/>
    <m/>
  </r>
  <r>
    <x v="1"/>
    <x v="11"/>
    <x v="1"/>
    <n v="793"/>
    <n v="6"/>
    <m/>
    <x v="0"/>
    <m/>
    <m/>
    <m/>
  </r>
  <r>
    <x v="13"/>
    <x v="3"/>
    <x v="0"/>
    <n v="522"/>
    <n v="20"/>
    <n v="14"/>
    <x v="0"/>
    <n v="574"/>
    <n v="11"/>
    <m/>
  </r>
  <r>
    <x v="7"/>
    <x v="5"/>
    <x v="0"/>
    <n v="609"/>
    <m/>
    <m/>
    <x v="0"/>
    <n v="413"/>
    <m/>
    <m/>
  </r>
  <r>
    <x v="11"/>
    <x v="6"/>
    <x v="1"/>
    <n v="627"/>
    <n v="15"/>
    <n v="9"/>
    <x v="0"/>
    <n v="603"/>
    <n v="4"/>
    <n v="25"/>
  </r>
  <r>
    <x v="8"/>
    <x v="2"/>
    <x v="0"/>
    <m/>
    <n v="1"/>
    <n v="1"/>
    <x v="0"/>
    <n v="514"/>
    <n v="27"/>
    <m/>
  </r>
  <r>
    <x v="0"/>
    <x v="6"/>
    <x v="0"/>
    <n v="706"/>
    <n v="35"/>
    <n v="26"/>
    <x v="0"/>
    <n v="697"/>
    <n v="21"/>
    <m/>
  </r>
  <r>
    <x v="3"/>
    <x v="1"/>
    <x v="1"/>
    <n v="523"/>
    <n v="16"/>
    <n v="14"/>
    <x v="0"/>
    <n v="621"/>
    <n v="4"/>
    <m/>
  </r>
  <r>
    <x v="8"/>
    <x v="11"/>
    <x v="1"/>
    <n v="223"/>
    <m/>
    <n v="3"/>
    <x v="0"/>
    <n v="157"/>
    <n v="4"/>
    <m/>
  </r>
  <r>
    <x v="5"/>
    <x v="13"/>
    <x v="1"/>
    <n v="454"/>
    <n v="14"/>
    <n v="2"/>
    <x v="0"/>
    <n v="416"/>
    <n v="13"/>
    <n v="5"/>
  </r>
  <r>
    <x v="10"/>
    <x v="11"/>
    <x v="0"/>
    <n v="700"/>
    <n v="13"/>
    <n v="8"/>
    <x v="0"/>
    <n v="456"/>
    <n v="2"/>
    <n v="21"/>
  </r>
  <r>
    <x v="13"/>
    <x v="2"/>
    <x v="1"/>
    <m/>
    <m/>
    <m/>
    <x v="0"/>
    <n v="553"/>
    <n v="18"/>
    <m/>
  </r>
  <r>
    <x v="4"/>
    <x v="5"/>
    <x v="0"/>
    <n v="637"/>
    <n v="14"/>
    <n v="27"/>
    <x v="0"/>
    <n v="562"/>
    <n v="11"/>
    <n v="7"/>
  </r>
  <r>
    <x v="12"/>
    <x v="1"/>
    <x v="1"/>
    <n v="656"/>
    <n v="14"/>
    <n v="16"/>
    <x v="0"/>
    <n v="624"/>
    <n v="11"/>
    <m/>
  </r>
  <r>
    <x v="11"/>
    <x v="12"/>
    <x v="0"/>
    <n v="338"/>
    <n v="8"/>
    <n v="2"/>
    <x v="0"/>
    <n v="291"/>
    <n v="1"/>
    <n v="11"/>
  </r>
  <r>
    <x v="2"/>
    <x v="10"/>
    <x v="1"/>
    <m/>
    <m/>
    <n v="1"/>
    <x v="0"/>
    <n v="621"/>
    <m/>
    <m/>
  </r>
  <r>
    <x v="1"/>
    <x v="1"/>
    <x v="0"/>
    <n v="581"/>
    <n v="30"/>
    <m/>
    <x v="0"/>
    <m/>
    <m/>
    <m/>
  </r>
  <r>
    <x v="9"/>
    <x v="3"/>
    <x v="1"/>
    <n v="458"/>
    <n v="4"/>
    <n v="6"/>
    <x v="0"/>
    <n v="419"/>
    <n v="2"/>
    <m/>
  </r>
  <r>
    <x v="12"/>
    <x v="6"/>
    <x v="0"/>
    <n v="674"/>
    <n v="12"/>
    <n v="21"/>
    <x v="0"/>
    <n v="660"/>
    <n v="24"/>
    <m/>
  </r>
  <r>
    <x v="6"/>
    <x v="1"/>
    <x v="0"/>
    <n v="549"/>
    <n v="3"/>
    <n v="8"/>
    <x v="0"/>
    <n v="530"/>
    <n v="4"/>
    <m/>
  </r>
  <r>
    <x v="1"/>
    <x v="7"/>
    <x v="0"/>
    <n v="458"/>
    <n v="10"/>
    <m/>
    <x v="0"/>
    <m/>
    <m/>
    <m/>
  </r>
  <r>
    <x v="5"/>
    <x v="8"/>
    <x v="0"/>
    <n v="700"/>
    <n v="27"/>
    <n v="30"/>
    <x v="0"/>
    <n v="687"/>
    <n v="37"/>
    <n v="19"/>
  </r>
  <r>
    <x v="0"/>
    <x v="0"/>
    <x v="1"/>
    <n v="308"/>
    <n v="2"/>
    <n v="1"/>
    <x v="0"/>
    <m/>
    <m/>
    <m/>
  </r>
  <r>
    <x v="13"/>
    <x v="7"/>
    <x v="0"/>
    <n v="449"/>
    <n v="50"/>
    <n v="21"/>
    <x v="0"/>
    <n v="385"/>
    <n v="11"/>
    <m/>
  </r>
  <r>
    <x v="9"/>
    <x v="11"/>
    <x v="0"/>
    <n v="348"/>
    <n v="2"/>
    <n v="4"/>
    <x v="0"/>
    <n v="309"/>
    <n v="1"/>
    <m/>
  </r>
  <r>
    <x v="8"/>
    <x v="12"/>
    <x v="0"/>
    <n v="91"/>
    <m/>
    <m/>
    <x v="0"/>
    <n v="206"/>
    <m/>
    <m/>
  </r>
  <r>
    <x v="8"/>
    <x v="13"/>
    <x v="1"/>
    <n v="109"/>
    <m/>
    <m/>
    <x v="0"/>
    <n v="174"/>
    <n v="1"/>
    <m/>
  </r>
  <r>
    <x v="3"/>
    <x v="14"/>
    <x v="1"/>
    <n v="497"/>
    <n v="7"/>
    <n v="4"/>
    <x v="0"/>
    <n v="572"/>
    <n v="8"/>
    <m/>
  </r>
  <r>
    <x v="2"/>
    <x v="9"/>
    <x v="1"/>
    <m/>
    <m/>
    <m/>
    <x v="0"/>
    <m/>
    <n v="2"/>
    <m/>
  </r>
  <r>
    <x v="11"/>
    <x v="9"/>
    <x v="1"/>
    <m/>
    <m/>
    <m/>
    <x v="0"/>
    <n v="88"/>
    <m/>
    <m/>
  </r>
  <r>
    <x v="7"/>
    <x v="13"/>
    <x v="0"/>
    <n v="297"/>
    <m/>
    <m/>
    <x v="0"/>
    <n v="224"/>
    <m/>
    <m/>
  </r>
  <r>
    <x v="5"/>
    <x v="5"/>
    <x v="1"/>
    <n v="659"/>
    <n v="13"/>
    <n v="8"/>
    <x v="0"/>
    <n v="623"/>
    <n v="7"/>
    <n v="7"/>
  </r>
  <r>
    <x v="0"/>
    <x v="11"/>
    <x v="0"/>
    <n v="574"/>
    <n v="11"/>
    <n v="11"/>
    <x v="0"/>
    <n v="516"/>
    <n v="38"/>
    <m/>
  </r>
  <r>
    <x v="7"/>
    <x v="7"/>
    <x v="1"/>
    <n v="375"/>
    <m/>
    <m/>
    <x v="0"/>
    <n v="258"/>
    <m/>
    <m/>
  </r>
  <r>
    <x v="13"/>
    <x v="12"/>
    <x v="1"/>
    <n v="285"/>
    <n v="2"/>
    <n v="8"/>
    <x v="0"/>
    <n v="308"/>
    <n v="2"/>
    <m/>
  </r>
  <r>
    <x v="2"/>
    <x v="2"/>
    <x v="0"/>
    <m/>
    <m/>
    <n v="1"/>
    <x v="0"/>
    <n v="665"/>
    <n v="4"/>
    <m/>
  </r>
  <r>
    <x v="11"/>
    <x v="4"/>
    <x v="0"/>
    <n v="650"/>
    <n v="21"/>
    <n v="14"/>
    <x v="0"/>
    <n v="573"/>
    <n v="8"/>
    <n v="17"/>
  </r>
  <r>
    <x v="4"/>
    <x v="10"/>
    <x v="0"/>
    <n v="586"/>
    <n v="11"/>
    <n v="3"/>
    <x v="0"/>
    <n v="554"/>
    <n v="24"/>
    <n v="6"/>
  </r>
  <r>
    <x v="10"/>
    <x v="6"/>
    <x v="0"/>
    <n v="631"/>
    <n v="24"/>
    <n v="15"/>
    <x v="0"/>
    <n v="632"/>
    <n v="14"/>
    <n v="23"/>
  </r>
  <r>
    <x v="4"/>
    <x v="2"/>
    <x v="1"/>
    <n v="84"/>
    <m/>
    <n v="2"/>
    <x v="0"/>
    <n v="449"/>
    <n v="4"/>
    <n v="4"/>
  </r>
  <r>
    <x v="10"/>
    <x v="1"/>
    <x v="1"/>
    <n v="572"/>
    <n v="17"/>
    <n v="10"/>
    <x v="0"/>
    <n v="546"/>
    <n v="9"/>
    <n v="12"/>
  </r>
  <r>
    <x v="9"/>
    <x v="0"/>
    <x v="1"/>
    <n v="242"/>
    <m/>
    <m/>
    <x v="0"/>
    <m/>
    <m/>
    <m/>
  </r>
  <r>
    <x v="3"/>
    <x v="0"/>
    <x v="0"/>
    <n v="227"/>
    <m/>
    <n v="1"/>
    <x v="0"/>
    <m/>
    <m/>
    <m/>
  </r>
  <r>
    <x v="2"/>
    <x v="8"/>
    <x v="0"/>
    <m/>
    <m/>
    <m/>
    <x v="0"/>
    <n v="715"/>
    <m/>
    <m/>
  </r>
  <r>
    <x v="4"/>
    <x v="9"/>
    <x v="0"/>
    <m/>
    <m/>
    <m/>
    <x v="0"/>
    <n v="80"/>
    <n v="2"/>
    <m/>
  </r>
  <r>
    <x v="12"/>
    <x v="9"/>
    <x v="0"/>
    <m/>
    <m/>
    <m/>
    <x v="0"/>
    <m/>
    <n v="1"/>
    <m/>
  </r>
  <r>
    <x v="9"/>
    <x v="4"/>
    <x v="0"/>
    <n v="461"/>
    <n v="5"/>
    <n v="10"/>
    <x v="0"/>
    <n v="536"/>
    <n v="10"/>
    <m/>
  </r>
  <r>
    <x v="6"/>
    <x v="3"/>
    <x v="0"/>
    <n v="375"/>
    <n v="1"/>
    <n v="1"/>
    <x v="0"/>
    <n v="250"/>
    <n v="1"/>
    <m/>
  </r>
  <r>
    <x v="12"/>
    <x v="14"/>
    <x v="1"/>
    <n v="557"/>
    <n v="4"/>
    <n v="4"/>
    <x v="0"/>
    <n v="540"/>
    <n v="4"/>
    <m/>
  </r>
  <r>
    <x v="1"/>
    <x v="14"/>
    <x v="0"/>
    <n v="584"/>
    <n v="22"/>
    <m/>
    <x v="0"/>
    <m/>
    <m/>
    <m/>
  </r>
  <r>
    <x v="5"/>
    <x v="4"/>
    <x v="0"/>
    <n v="588"/>
    <n v="17"/>
    <n v="21"/>
    <x v="0"/>
    <n v="582"/>
    <n v="20"/>
    <n v="19"/>
  </r>
  <r>
    <x v="0"/>
    <x v="3"/>
    <x v="1"/>
    <n v="482"/>
    <n v="6"/>
    <n v="10"/>
    <x v="0"/>
    <n v="654"/>
    <n v="4"/>
    <m/>
  </r>
  <r>
    <x v="0"/>
    <x v="8"/>
    <x v="0"/>
    <n v="659"/>
    <n v="49"/>
    <n v="27"/>
    <x v="0"/>
    <n v="735"/>
    <n v="23"/>
    <m/>
  </r>
  <r>
    <x v="5"/>
    <x v="0"/>
    <x v="1"/>
    <n v="265"/>
    <n v="1"/>
    <m/>
    <x v="0"/>
    <m/>
    <m/>
    <m/>
  </r>
  <r>
    <x v="12"/>
    <x v="0"/>
    <x v="0"/>
    <n v="243"/>
    <n v="1"/>
    <m/>
    <x v="0"/>
    <m/>
    <m/>
    <m/>
  </r>
  <r>
    <x v="3"/>
    <x v="7"/>
    <x v="1"/>
    <n v="281"/>
    <n v="2"/>
    <n v="9"/>
    <x v="0"/>
    <n v="359"/>
    <n v="3"/>
    <m/>
  </r>
  <r>
    <x v="13"/>
    <x v="10"/>
    <x v="0"/>
    <n v="704"/>
    <n v="32"/>
    <n v="23"/>
    <x v="0"/>
    <n v="659"/>
    <n v="49"/>
    <m/>
  </r>
  <r>
    <x v="7"/>
    <x v="9"/>
    <x v="0"/>
    <m/>
    <m/>
    <m/>
    <x v="0"/>
    <m/>
    <n v="1"/>
    <m/>
  </r>
  <r>
    <x v="3"/>
    <x v="6"/>
    <x v="0"/>
    <n v="570"/>
    <n v="8"/>
    <n v="12"/>
    <x v="0"/>
    <n v="650"/>
    <n v="16"/>
    <m/>
  </r>
  <r>
    <x v="8"/>
    <x v="7"/>
    <x v="0"/>
    <n v="151"/>
    <m/>
    <n v="3"/>
    <x v="0"/>
    <n v="183"/>
    <n v="3"/>
    <m/>
  </r>
  <r>
    <x v="13"/>
    <x v="4"/>
    <x v="1"/>
    <n v="526"/>
    <n v="10"/>
    <n v="14"/>
    <x v="0"/>
    <n v="482"/>
    <n v="6"/>
    <m/>
  </r>
  <r>
    <x v="4"/>
    <x v="0"/>
    <x v="0"/>
    <n v="292"/>
    <m/>
    <m/>
    <x v="0"/>
    <m/>
    <m/>
    <m/>
  </r>
  <r>
    <x v="5"/>
    <x v="10"/>
    <x v="1"/>
    <n v="561"/>
    <n v="5"/>
    <n v="10"/>
    <x v="0"/>
    <n v="589"/>
    <n v="29"/>
    <n v="21"/>
  </r>
  <r>
    <x v="7"/>
    <x v="3"/>
    <x v="1"/>
    <n v="433"/>
    <m/>
    <m/>
    <x v="0"/>
    <n v="294"/>
    <m/>
    <m/>
  </r>
  <r>
    <x v="6"/>
    <x v="14"/>
    <x v="1"/>
    <n v="521"/>
    <m/>
    <n v="7"/>
    <x v="0"/>
    <n v="448"/>
    <n v="1"/>
    <m/>
  </r>
  <r>
    <x v="8"/>
    <x v="8"/>
    <x v="1"/>
    <n v="517"/>
    <n v="1"/>
    <n v="14"/>
    <x v="0"/>
    <n v="526"/>
    <n v="9"/>
    <m/>
  </r>
  <r>
    <x v="9"/>
    <x v="9"/>
    <x v="1"/>
    <m/>
    <m/>
    <m/>
    <x v="0"/>
    <m/>
    <n v="3"/>
    <m/>
  </r>
  <r>
    <x v="2"/>
    <x v="13"/>
    <x v="1"/>
    <m/>
    <m/>
    <m/>
    <x v="0"/>
    <n v="249"/>
    <m/>
    <m/>
  </r>
  <r>
    <x v="4"/>
    <x v="14"/>
    <x v="1"/>
    <n v="607"/>
    <n v="10"/>
    <n v="13"/>
    <x v="0"/>
    <n v="557"/>
    <n v="12"/>
    <n v="7"/>
  </r>
  <r>
    <x v="10"/>
    <x v="3"/>
    <x v="1"/>
    <n v="588"/>
    <n v="8"/>
    <n v="4"/>
    <x v="0"/>
    <n v="753"/>
    <n v="5"/>
    <n v="38"/>
  </r>
  <r>
    <x v="11"/>
    <x v="13"/>
    <x v="1"/>
    <n v="385"/>
    <n v="2"/>
    <n v="3"/>
    <x v="0"/>
    <n v="330"/>
    <n v="4"/>
    <n v="5"/>
  </r>
  <r>
    <x v="1"/>
    <x v="8"/>
    <x v="1"/>
    <n v="515"/>
    <n v="13"/>
    <m/>
    <x v="0"/>
    <m/>
    <m/>
    <m/>
  </r>
  <r>
    <x v="8"/>
    <x v="11"/>
    <x v="2"/>
    <n v="473"/>
    <n v="1"/>
    <n v="5"/>
    <x v="0"/>
    <n v="341"/>
    <n v="7"/>
    <m/>
  </r>
  <r>
    <x v="11"/>
    <x v="5"/>
    <x v="2"/>
    <n v="1339"/>
    <n v="32"/>
    <n v="24"/>
    <x v="0"/>
    <n v="1257"/>
    <n v="22"/>
    <n v="186"/>
  </r>
  <r>
    <x v="10"/>
    <x v="10"/>
    <x v="2"/>
    <n v="1118"/>
    <n v="25"/>
    <n v="20"/>
    <x v="0"/>
    <n v="1187"/>
    <n v="55"/>
    <n v="43"/>
  </r>
  <r>
    <x v="13"/>
    <x v="8"/>
    <x v="2"/>
    <n v="1392"/>
    <n v="53"/>
    <n v="84"/>
    <x v="0"/>
    <n v="1329"/>
    <n v="84"/>
    <m/>
  </r>
  <r>
    <x v="2"/>
    <x v="14"/>
    <x v="2"/>
    <m/>
    <m/>
    <m/>
    <x v="0"/>
    <n v="1123"/>
    <m/>
    <m/>
  </r>
  <r>
    <x v="13"/>
    <x v="3"/>
    <x v="2"/>
    <n v="1030"/>
    <n v="30"/>
    <n v="20"/>
    <x v="0"/>
    <n v="1131"/>
    <n v="18"/>
    <m/>
  </r>
  <r>
    <x v="5"/>
    <x v="0"/>
    <x v="2"/>
    <n v="543"/>
    <n v="4"/>
    <m/>
    <x v="0"/>
    <m/>
    <m/>
    <m/>
  </r>
  <r>
    <x v="8"/>
    <x v="1"/>
    <x v="2"/>
    <n v="1076"/>
    <n v="16"/>
    <n v="26"/>
    <x v="0"/>
    <n v="942"/>
    <n v="22"/>
    <m/>
  </r>
  <r>
    <x v="6"/>
    <x v="9"/>
    <x v="2"/>
    <m/>
    <m/>
    <m/>
    <x v="0"/>
    <m/>
    <n v="3"/>
    <m/>
  </r>
  <r>
    <x v="2"/>
    <x v="13"/>
    <x v="2"/>
    <m/>
    <m/>
    <m/>
    <x v="0"/>
    <n v="516"/>
    <m/>
    <m/>
  </r>
  <r>
    <x v="1"/>
    <x v="6"/>
    <x v="2"/>
    <n v="1143"/>
    <n v="44"/>
    <m/>
    <x v="0"/>
    <m/>
    <m/>
    <m/>
  </r>
  <r>
    <x v="1"/>
    <x v="12"/>
    <x v="2"/>
    <n v="691"/>
    <n v="10"/>
    <m/>
    <x v="0"/>
    <m/>
    <m/>
    <m/>
  </r>
  <r>
    <x v="12"/>
    <x v="4"/>
    <x v="2"/>
    <n v="1115"/>
    <n v="21"/>
    <n v="26"/>
    <x v="0"/>
    <n v="1030"/>
    <n v="30"/>
    <m/>
  </r>
  <r>
    <x v="4"/>
    <x v="14"/>
    <x v="2"/>
    <n v="1239"/>
    <n v="24"/>
    <n v="35"/>
    <x v="0"/>
    <n v="1178"/>
    <n v="39"/>
    <n v="13"/>
  </r>
  <r>
    <x v="3"/>
    <x v="3"/>
    <x v="2"/>
    <n v="1051"/>
    <n v="16"/>
    <n v="22"/>
    <x v="0"/>
    <n v="814"/>
    <n v="13"/>
    <m/>
  </r>
  <r>
    <x v="10"/>
    <x v="7"/>
    <x v="2"/>
    <n v="930"/>
    <n v="6"/>
    <n v="5"/>
    <x v="0"/>
    <n v="833"/>
    <n v="6"/>
    <n v="22"/>
  </r>
  <r>
    <x v="6"/>
    <x v="8"/>
    <x v="2"/>
    <n v="1024"/>
    <n v="4"/>
    <n v="5"/>
    <x v="0"/>
    <n v="1076"/>
    <n v="16"/>
    <m/>
  </r>
  <r>
    <x v="8"/>
    <x v="2"/>
    <x v="2"/>
    <m/>
    <n v="3"/>
    <n v="4"/>
    <x v="0"/>
    <n v="1058"/>
    <n v="48"/>
    <m/>
  </r>
  <r>
    <x v="1"/>
    <x v="10"/>
    <x v="2"/>
    <n v="992"/>
    <n v="7"/>
    <m/>
    <x v="0"/>
    <m/>
    <m/>
    <m/>
  </r>
  <r>
    <x v="9"/>
    <x v="0"/>
    <x v="2"/>
    <n v="448"/>
    <m/>
    <m/>
    <x v="0"/>
    <m/>
    <m/>
    <m/>
  </r>
  <r>
    <x v="4"/>
    <x v="13"/>
    <x v="2"/>
    <n v="833"/>
    <n v="6"/>
    <n v="17"/>
    <x v="0"/>
    <n v="691"/>
    <n v="10"/>
    <n v="11"/>
  </r>
  <r>
    <x v="13"/>
    <x v="9"/>
    <x v="2"/>
    <m/>
    <m/>
    <m/>
    <x v="0"/>
    <n v="65"/>
    <m/>
    <m/>
  </r>
  <r>
    <x v="9"/>
    <x v="4"/>
    <x v="2"/>
    <n v="900"/>
    <n v="6"/>
    <n v="16"/>
    <x v="0"/>
    <n v="1051"/>
    <n v="16"/>
    <m/>
  </r>
  <r>
    <x v="0"/>
    <x v="5"/>
    <x v="2"/>
    <n v="1282"/>
    <n v="41"/>
    <n v="30"/>
    <x v="0"/>
    <n v="1169"/>
    <n v="29"/>
    <m/>
  </r>
  <r>
    <x v="0"/>
    <x v="12"/>
    <x v="2"/>
    <n v="627"/>
    <n v="17"/>
    <n v="29"/>
    <x v="0"/>
    <n v="543"/>
    <n v="4"/>
    <m/>
  </r>
  <r>
    <x v="7"/>
    <x v="11"/>
    <x v="2"/>
    <n v="838"/>
    <m/>
    <m/>
    <x v="0"/>
    <n v="617"/>
    <n v="1"/>
    <m/>
  </r>
  <r>
    <x v="10"/>
    <x v="6"/>
    <x v="2"/>
    <n v="1307"/>
    <n v="33"/>
    <n v="24"/>
    <x v="0"/>
    <n v="1239"/>
    <n v="24"/>
    <n v="36"/>
  </r>
  <r>
    <x v="13"/>
    <x v="14"/>
    <x v="2"/>
    <n v="1258"/>
    <n v="28"/>
    <n v="44"/>
    <x v="0"/>
    <n v="1282"/>
    <n v="41"/>
    <m/>
  </r>
  <r>
    <x v="2"/>
    <x v="3"/>
    <x v="2"/>
    <m/>
    <m/>
    <m/>
    <x v="0"/>
    <n v="838"/>
    <m/>
    <m/>
  </r>
  <r>
    <x v="6"/>
    <x v="0"/>
    <x v="2"/>
    <n v="508"/>
    <m/>
    <n v="1"/>
    <x v="0"/>
    <m/>
    <m/>
    <m/>
  </r>
  <r>
    <x v="5"/>
    <x v="7"/>
    <x v="2"/>
    <n v="1038"/>
    <n v="76"/>
    <n v="18"/>
    <x v="0"/>
    <n v="781"/>
    <n v="7"/>
    <n v="25"/>
  </r>
  <r>
    <x v="2"/>
    <x v="8"/>
    <x v="2"/>
    <m/>
    <m/>
    <m/>
    <x v="0"/>
    <n v="1357"/>
    <m/>
    <m/>
  </r>
  <r>
    <x v="11"/>
    <x v="1"/>
    <x v="2"/>
    <n v="1373"/>
    <n v="57"/>
    <n v="46"/>
    <x v="0"/>
    <n v="1307"/>
    <n v="33"/>
    <n v="88"/>
  </r>
  <r>
    <x v="3"/>
    <x v="2"/>
    <x v="2"/>
    <m/>
    <n v="8"/>
    <m/>
    <x v="0"/>
    <n v="1308"/>
    <n v="81"/>
    <m/>
  </r>
  <r>
    <x v="13"/>
    <x v="13"/>
    <x v="2"/>
    <n v="663"/>
    <n v="25"/>
    <n v="23"/>
    <x v="0"/>
    <n v="627"/>
    <n v="17"/>
    <m/>
  </r>
  <r>
    <x v="8"/>
    <x v="5"/>
    <x v="2"/>
    <n v="891"/>
    <n v="5"/>
    <n v="15"/>
    <x v="0"/>
    <n v="900"/>
    <n v="6"/>
    <m/>
  </r>
  <r>
    <x v="5"/>
    <x v="9"/>
    <x v="2"/>
    <m/>
    <m/>
    <m/>
    <x v="0"/>
    <n v="191"/>
    <n v="1"/>
    <m/>
  </r>
  <r>
    <x v="12"/>
    <x v="6"/>
    <x v="2"/>
    <n v="1295"/>
    <n v="16"/>
    <n v="32"/>
    <x v="0"/>
    <n v="1258"/>
    <n v="28"/>
    <m/>
  </r>
  <r>
    <x v="5"/>
    <x v="8"/>
    <x v="2"/>
    <n v="1406"/>
    <n v="51"/>
    <n v="59"/>
    <x v="0"/>
    <n v="1373"/>
    <n v="57"/>
    <n v="41"/>
  </r>
  <r>
    <x v="0"/>
    <x v="11"/>
    <x v="2"/>
    <n v="1131"/>
    <n v="18"/>
    <n v="15"/>
    <x v="0"/>
    <n v="1038"/>
    <n v="76"/>
    <m/>
  </r>
  <r>
    <x v="6"/>
    <x v="14"/>
    <x v="2"/>
    <n v="1018"/>
    <n v="1"/>
    <n v="12"/>
    <x v="0"/>
    <n v="891"/>
    <n v="5"/>
    <m/>
  </r>
  <r>
    <x v="12"/>
    <x v="10"/>
    <x v="2"/>
    <n v="1308"/>
    <n v="81"/>
    <n v="58"/>
    <x v="0"/>
    <n v="1392"/>
    <n v="53"/>
    <m/>
  </r>
  <r>
    <x v="10"/>
    <x v="0"/>
    <x v="2"/>
    <n v="646"/>
    <n v="3"/>
    <m/>
    <x v="0"/>
    <m/>
    <m/>
    <m/>
  </r>
  <r>
    <x v="7"/>
    <x v="12"/>
    <x v="2"/>
    <n v="516"/>
    <m/>
    <m/>
    <x v="0"/>
    <n v="508"/>
    <m/>
    <m/>
  </r>
  <r>
    <x v="9"/>
    <x v="7"/>
    <x v="2"/>
    <n v="341"/>
    <n v="7"/>
    <n v="3"/>
    <x v="0"/>
    <n v="438"/>
    <n v="2"/>
    <m/>
  </r>
  <r>
    <x v="4"/>
    <x v="3"/>
    <x v="2"/>
    <n v="1219"/>
    <n v="16"/>
    <n v="15"/>
    <x v="0"/>
    <n v="1520"/>
    <n v="12"/>
    <n v="18"/>
  </r>
  <r>
    <x v="0"/>
    <x v="1"/>
    <x v="2"/>
    <n v="1329"/>
    <n v="84"/>
    <n v="40"/>
    <x v="0"/>
    <n v="1470"/>
    <n v="41"/>
    <m/>
  </r>
  <r>
    <x v="11"/>
    <x v="2"/>
    <x v="2"/>
    <n v="191"/>
    <n v="1"/>
    <m/>
    <x v="0"/>
    <n v="1118"/>
    <n v="25"/>
    <n v="8"/>
  </r>
  <r>
    <x v="3"/>
    <x v="13"/>
    <x v="2"/>
    <n v="438"/>
    <n v="2"/>
    <n v="6"/>
    <x v="0"/>
    <n v="584"/>
    <n v="7"/>
    <m/>
  </r>
  <r>
    <x v="9"/>
    <x v="6"/>
    <x v="2"/>
    <n v="942"/>
    <n v="22"/>
    <n v="15"/>
    <x v="0"/>
    <n v="1026"/>
    <n v="17"/>
    <m/>
  </r>
  <r>
    <x v="10"/>
    <x v="4"/>
    <x v="2"/>
    <n v="1257"/>
    <n v="22"/>
    <n v="12"/>
    <x v="0"/>
    <n v="1219"/>
    <n v="16"/>
    <n v="84"/>
  </r>
  <r>
    <x v="9"/>
    <x v="8"/>
    <x v="2"/>
    <n v="1044"/>
    <n v="43"/>
    <n v="35"/>
    <x v="0"/>
    <n v="1092"/>
    <n v="44"/>
    <m/>
  </r>
  <r>
    <x v="12"/>
    <x v="0"/>
    <x v="2"/>
    <n v="525"/>
    <n v="2"/>
    <m/>
    <x v="0"/>
    <m/>
    <m/>
    <m/>
  </r>
  <r>
    <x v="2"/>
    <x v="11"/>
    <x v="2"/>
    <m/>
    <m/>
    <m/>
    <x v="0"/>
    <n v="721"/>
    <m/>
    <m/>
  </r>
  <r>
    <x v="10"/>
    <x v="9"/>
    <x v="2"/>
    <m/>
    <m/>
    <m/>
    <x v="0"/>
    <n v="139"/>
    <m/>
    <m/>
  </r>
  <r>
    <x v="5"/>
    <x v="13"/>
    <x v="2"/>
    <n v="852"/>
    <n v="32"/>
    <n v="7"/>
    <x v="0"/>
    <n v="754"/>
    <n v="21"/>
    <n v="7"/>
  </r>
  <r>
    <x v="0"/>
    <x v="10"/>
    <x v="2"/>
    <n v="1119"/>
    <n v="41"/>
    <n v="20"/>
    <x v="0"/>
    <n v="1406"/>
    <n v="51"/>
    <m/>
  </r>
  <r>
    <x v="13"/>
    <x v="5"/>
    <x v="2"/>
    <n v="1164"/>
    <n v="22"/>
    <n v="41"/>
    <x v="0"/>
    <n v="1176"/>
    <n v="30"/>
    <m/>
  </r>
  <r>
    <x v="2"/>
    <x v="1"/>
    <x v="2"/>
    <m/>
    <m/>
    <m/>
    <x v="0"/>
    <n v="1289"/>
    <m/>
    <m/>
  </r>
  <r>
    <x v="11"/>
    <x v="12"/>
    <x v="2"/>
    <n v="754"/>
    <n v="21"/>
    <n v="6"/>
    <x v="0"/>
    <n v="646"/>
    <n v="3"/>
    <n v="18"/>
  </r>
  <r>
    <x v="4"/>
    <x v="2"/>
    <x v="2"/>
    <n v="139"/>
    <m/>
    <n v="4"/>
    <x v="0"/>
    <n v="992"/>
    <n v="7"/>
    <n v="5"/>
  </r>
  <r>
    <x v="5"/>
    <x v="14"/>
    <x v="2"/>
    <n v="1366"/>
    <n v="33"/>
    <n v="42"/>
    <x v="0"/>
    <n v="1339"/>
    <n v="32"/>
    <n v="33"/>
  </r>
  <r>
    <x v="1"/>
    <x v="7"/>
    <x v="2"/>
    <n v="946"/>
    <n v="17"/>
    <m/>
    <x v="0"/>
    <m/>
    <m/>
    <m/>
  </r>
  <r>
    <x v="3"/>
    <x v="5"/>
    <x v="2"/>
    <n v="1111"/>
    <n v="31"/>
    <n v="29"/>
    <x v="0"/>
    <n v="1115"/>
    <n v="21"/>
    <m/>
  </r>
  <r>
    <x v="4"/>
    <x v="1"/>
    <x v="2"/>
    <n v="1217"/>
    <n v="33"/>
    <n v="48"/>
    <x v="0"/>
    <n v="1143"/>
    <n v="44"/>
    <n v="16"/>
  </r>
  <r>
    <x v="7"/>
    <x v="0"/>
    <x v="2"/>
    <n v="583"/>
    <m/>
    <m/>
    <x v="0"/>
    <m/>
    <m/>
    <m/>
  </r>
  <r>
    <x v="9"/>
    <x v="13"/>
    <x v="2"/>
    <n v="399"/>
    <n v="3"/>
    <n v="2"/>
    <x v="0"/>
    <n v="607"/>
    <n v="3"/>
    <m/>
  </r>
  <r>
    <x v="4"/>
    <x v="11"/>
    <x v="2"/>
    <n v="1486"/>
    <n v="13"/>
    <n v="12"/>
    <x v="0"/>
    <n v="946"/>
    <n v="17"/>
    <n v="12"/>
  </r>
  <r>
    <x v="6"/>
    <x v="3"/>
    <x v="2"/>
    <n v="738"/>
    <n v="1"/>
    <n v="1"/>
    <x v="0"/>
    <n v="473"/>
    <n v="1"/>
    <m/>
  </r>
  <r>
    <x v="11"/>
    <x v="10"/>
    <x v="2"/>
    <n v="1185"/>
    <n v="21"/>
    <n v="25"/>
    <x v="0"/>
    <n v="1297"/>
    <n v="26"/>
    <n v="92"/>
  </r>
  <r>
    <x v="3"/>
    <x v="12"/>
    <x v="2"/>
    <n v="607"/>
    <n v="3"/>
    <n v="7"/>
    <x v="0"/>
    <n v="525"/>
    <n v="2"/>
    <m/>
  </r>
  <r>
    <x v="2"/>
    <x v="2"/>
    <x v="2"/>
    <m/>
    <m/>
    <n v="3"/>
    <x v="0"/>
    <n v="1265"/>
    <n v="5"/>
    <m/>
  </r>
  <r>
    <x v="0"/>
    <x v="6"/>
    <x v="2"/>
    <n v="1408"/>
    <n v="60"/>
    <n v="41"/>
    <x v="0"/>
    <n v="1366"/>
    <n v="33"/>
    <m/>
  </r>
  <r>
    <x v="9"/>
    <x v="14"/>
    <x v="2"/>
    <n v="980"/>
    <n v="15"/>
    <n v="17"/>
    <x v="0"/>
    <n v="1111"/>
    <n v="31"/>
    <m/>
  </r>
  <r>
    <x v="9"/>
    <x v="9"/>
    <x v="2"/>
    <m/>
    <m/>
    <m/>
    <x v="0"/>
    <m/>
    <n v="8"/>
    <m/>
  </r>
  <r>
    <x v="10"/>
    <x v="8"/>
    <x v="2"/>
    <n v="1297"/>
    <n v="26"/>
    <n v="55"/>
    <x v="0"/>
    <n v="1217"/>
    <n v="33"/>
    <n v="37"/>
  </r>
  <r>
    <x v="10"/>
    <x v="3"/>
    <x v="2"/>
    <n v="1161"/>
    <n v="16"/>
    <n v="16"/>
    <x v="0"/>
    <n v="1486"/>
    <n v="13"/>
    <n v="75"/>
  </r>
  <r>
    <x v="7"/>
    <x v="4"/>
    <x v="2"/>
    <n v="1075"/>
    <m/>
    <n v="1"/>
    <x v="0"/>
    <n v="738"/>
    <n v="1"/>
    <m/>
  </r>
  <r>
    <x v="0"/>
    <x v="7"/>
    <x v="2"/>
    <n v="1045"/>
    <n v="51"/>
    <n v="76"/>
    <x v="0"/>
    <n v="852"/>
    <n v="32"/>
    <m/>
  </r>
  <r>
    <x v="2"/>
    <x v="5"/>
    <x v="2"/>
    <m/>
    <m/>
    <m/>
    <x v="0"/>
    <n v="1075"/>
    <m/>
    <m/>
  </r>
  <r>
    <x v="7"/>
    <x v="10"/>
    <x v="2"/>
    <n v="1265"/>
    <n v="5"/>
    <n v="18"/>
    <x v="0"/>
    <n v="1024"/>
    <n v="4"/>
    <m/>
  </r>
  <r>
    <x v="12"/>
    <x v="7"/>
    <x v="2"/>
    <n v="735"/>
    <n v="29"/>
    <n v="102"/>
    <x v="0"/>
    <n v="663"/>
    <n v="25"/>
    <m/>
  </r>
  <r>
    <x v="13"/>
    <x v="1"/>
    <x v="2"/>
    <n v="1295"/>
    <n v="37"/>
    <n v="84"/>
    <x v="0"/>
    <n v="1408"/>
    <n v="60"/>
    <m/>
  </r>
  <r>
    <x v="11"/>
    <x v="11"/>
    <x v="2"/>
    <n v="1452"/>
    <n v="15"/>
    <n v="21"/>
    <x v="0"/>
    <n v="930"/>
    <n v="6"/>
    <n v="29"/>
  </r>
  <r>
    <x v="5"/>
    <x v="3"/>
    <x v="2"/>
    <n v="1160"/>
    <n v="19"/>
    <n v="24"/>
    <x v="0"/>
    <n v="1452"/>
    <n v="15"/>
    <n v="23"/>
  </r>
  <r>
    <x v="6"/>
    <x v="2"/>
    <x v="2"/>
    <m/>
    <n v="3"/>
    <n v="3"/>
    <x v="0"/>
    <n v="1077"/>
    <n v="10"/>
    <m/>
  </r>
  <r>
    <x v="8"/>
    <x v="6"/>
    <x v="2"/>
    <n v="1023"/>
    <n v="6"/>
    <n v="22"/>
    <x v="0"/>
    <n v="980"/>
    <n v="15"/>
    <m/>
  </r>
  <r>
    <x v="8"/>
    <x v="12"/>
    <x v="2"/>
    <n v="206"/>
    <m/>
    <n v="1"/>
    <x v="0"/>
    <n v="448"/>
    <m/>
    <m/>
  </r>
  <r>
    <x v="1"/>
    <x v="4"/>
    <x v="2"/>
    <n v="1118"/>
    <n v="19"/>
    <m/>
    <x v="0"/>
    <m/>
    <m/>
    <m/>
  </r>
  <r>
    <x v="1"/>
    <x v="0"/>
    <x v="2"/>
    <n v="609"/>
    <n v="8"/>
    <m/>
    <x v="0"/>
    <m/>
    <m/>
    <m/>
  </r>
  <r>
    <x v="12"/>
    <x v="8"/>
    <x v="2"/>
    <n v="1441"/>
    <n v="19"/>
    <n v="53"/>
    <x v="0"/>
    <n v="1295"/>
    <n v="37"/>
    <m/>
  </r>
  <r>
    <x v="7"/>
    <x v="7"/>
    <x v="2"/>
    <n v="721"/>
    <m/>
    <n v="1"/>
    <x v="0"/>
    <n v="532"/>
    <m/>
    <m/>
  </r>
  <r>
    <x v="3"/>
    <x v="11"/>
    <x v="2"/>
    <n v="812"/>
    <n v="6"/>
    <n v="13"/>
    <x v="0"/>
    <n v="735"/>
    <n v="29"/>
    <m/>
  </r>
  <r>
    <x v="12"/>
    <x v="9"/>
    <x v="2"/>
    <m/>
    <m/>
    <m/>
    <x v="0"/>
    <m/>
    <n v="1"/>
    <m/>
  </r>
  <r>
    <x v="8"/>
    <x v="10"/>
    <x v="2"/>
    <n v="1077"/>
    <n v="10"/>
    <n v="48"/>
    <x v="0"/>
    <n v="1044"/>
    <n v="43"/>
    <m/>
  </r>
  <r>
    <x v="4"/>
    <x v="5"/>
    <x v="2"/>
    <n v="1227"/>
    <n v="29"/>
    <n v="39"/>
    <x v="0"/>
    <n v="1118"/>
    <n v="19"/>
    <n v="21"/>
  </r>
  <r>
    <x v="3"/>
    <x v="1"/>
    <x v="2"/>
    <n v="1092"/>
    <n v="44"/>
    <n v="29"/>
    <x v="0"/>
    <n v="1295"/>
    <n v="16"/>
    <m/>
  </r>
  <r>
    <x v="9"/>
    <x v="3"/>
    <x v="2"/>
    <n v="929"/>
    <n v="13"/>
    <n v="16"/>
    <x v="0"/>
    <n v="812"/>
    <n v="6"/>
    <m/>
  </r>
  <r>
    <x v="6"/>
    <x v="13"/>
    <x v="2"/>
    <n v="532"/>
    <m/>
    <m/>
    <x v="0"/>
    <n v="206"/>
    <m/>
    <m/>
  </r>
  <r>
    <x v="4"/>
    <x v="12"/>
    <x v="2"/>
    <n v="692"/>
    <n v="3"/>
    <n v="10"/>
    <x v="0"/>
    <n v="609"/>
    <n v="8"/>
    <n v="3"/>
  </r>
  <r>
    <x v="13"/>
    <x v="2"/>
    <x v="2"/>
    <m/>
    <n v="1"/>
    <m/>
    <x v="0"/>
    <n v="1119"/>
    <n v="41"/>
    <m/>
  </r>
  <r>
    <x v="0"/>
    <x v="4"/>
    <x v="2"/>
    <n v="1176"/>
    <n v="30"/>
    <n v="29"/>
    <x v="0"/>
    <n v="1160"/>
    <n v="19"/>
    <m/>
  </r>
  <r>
    <x v="0"/>
    <x v="0"/>
    <x v="2"/>
    <n v="620"/>
    <n v="2"/>
    <n v="4"/>
    <x v="0"/>
    <m/>
    <m/>
    <m/>
  </r>
  <r>
    <x v="7"/>
    <x v="6"/>
    <x v="2"/>
    <n v="1289"/>
    <m/>
    <n v="6"/>
    <x v="0"/>
    <n v="1018"/>
    <n v="1"/>
    <m/>
  </r>
  <r>
    <x v="10"/>
    <x v="14"/>
    <x v="2"/>
    <n v="1225"/>
    <n v="25"/>
    <n v="24"/>
    <x v="0"/>
    <n v="1227"/>
    <n v="29"/>
    <n v="45"/>
  </r>
  <r>
    <x v="12"/>
    <x v="13"/>
    <x v="2"/>
    <n v="702"/>
    <n v="6"/>
    <n v="25"/>
    <x v="0"/>
    <n v="558"/>
    <n v="4"/>
    <m/>
  </r>
  <r>
    <x v="11"/>
    <x v="6"/>
    <x v="2"/>
    <n v="1311"/>
    <n v="39"/>
    <n v="33"/>
    <x v="0"/>
    <n v="1225"/>
    <n v="25"/>
    <n v="63"/>
  </r>
  <r>
    <x v="0"/>
    <x v="9"/>
    <x v="2"/>
    <m/>
    <m/>
    <m/>
    <x v="0"/>
    <n v="153"/>
    <m/>
    <m/>
  </r>
  <r>
    <x v="3"/>
    <x v="10"/>
    <x v="2"/>
    <n v="1362"/>
    <n v="44"/>
    <n v="81"/>
    <x v="0"/>
    <n v="1441"/>
    <n v="19"/>
    <m/>
  </r>
  <r>
    <x v="5"/>
    <x v="11"/>
    <x v="2"/>
    <n v="1355"/>
    <n v="15"/>
    <n v="15"/>
    <x v="0"/>
    <n v="948"/>
    <n v="18"/>
    <n v="123"/>
  </r>
  <r>
    <x v="13"/>
    <x v="12"/>
    <x v="2"/>
    <n v="558"/>
    <n v="4"/>
    <n v="17"/>
    <x v="0"/>
    <n v="620"/>
    <n v="2"/>
    <m/>
  </r>
  <r>
    <x v="1"/>
    <x v="8"/>
    <x v="2"/>
    <n v="1069"/>
    <n v="37"/>
    <m/>
    <x v="0"/>
    <m/>
    <m/>
    <m/>
  </r>
  <r>
    <x v="11"/>
    <x v="7"/>
    <x v="2"/>
    <n v="948"/>
    <n v="18"/>
    <n v="6"/>
    <x v="0"/>
    <n v="777"/>
    <n v="6"/>
    <n v="24"/>
  </r>
  <r>
    <x v="8"/>
    <x v="0"/>
    <x v="2"/>
    <n v="348"/>
    <n v="1"/>
    <m/>
    <x v="0"/>
    <m/>
    <m/>
    <m/>
  </r>
  <r>
    <x v="8"/>
    <x v="4"/>
    <x v="2"/>
    <n v="949"/>
    <n v="2"/>
    <n v="6"/>
    <x v="0"/>
    <n v="929"/>
    <n v="13"/>
    <m/>
  </r>
  <r>
    <x v="1"/>
    <x v="3"/>
    <x v="2"/>
    <n v="1126"/>
    <n v="15"/>
    <m/>
    <x v="0"/>
    <m/>
    <m/>
    <m/>
  </r>
  <r>
    <x v="5"/>
    <x v="2"/>
    <x v="2"/>
    <n v="153"/>
    <m/>
    <n v="1"/>
    <x v="0"/>
    <n v="1185"/>
    <n v="21"/>
    <n v="1"/>
  </r>
  <r>
    <x v="12"/>
    <x v="14"/>
    <x v="2"/>
    <n v="1207"/>
    <n v="20"/>
    <n v="28"/>
    <x v="0"/>
    <n v="1164"/>
    <n v="22"/>
    <m/>
  </r>
  <r>
    <x v="5"/>
    <x v="1"/>
    <x v="2"/>
    <n v="1411"/>
    <n v="40"/>
    <n v="57"/>
    <x v="0"/>
    <n v="1311"/>
    <n v="39"/>
    <n v="39"/>
  </r>
  <r>
    <x v="7"/>
    <x v="13"/>
    <x v="2"/>
    <n v="564"/>
    <m/>
    <m/>
    <x v="0"/>
    <n v="409"/>
    <m/>
    <m/>
  </r>
  <r>
    <x v="3"/>
    <x v="6"/>
    <x v="2"/>
    <n v="1091"/>
    <n v="15"/>
    <n v="16"/>
    <x v="0"/>
    <n v="1207"/>
    <n v="20"/>
    <m/>
  </r>
  <r>
    <x v="6"/>
    <x v="5"/>
    <x v="2"/>
    <n v="961"/>
    <n v="1"/>
    <n v="5"/>
    <x v="0"/>
    <n v="949"/>
    <n v="2"/>
    <m/>
  </r>
  <r>
    <x v="4"/>
    <x v="4"/>
    <x v="2"/>
    <n v="1206"/>
    <n v="12"/>
    <n v="19"/>
    <x v="0"/>
    <n v="1126"/>
    <n v="15"/>
    <n v="18"/>
  </r>
  <r>
    <x v="0"/>
    <x v="8"/>
    <x v="2"/>
    <n v="1235"/>
    <n v="84"/>
    <n v="51"/>
    <x v="0"/>
    <n v="1411"/>
    <n v="40"/>
    <m/>
  </r>
  <r>
    <x v="6"/>
    <x v="12"/>
    <x v="2"/>
    <n v="409"/>
    <m/>
    <m/>
    <x v="0"/>
    <n v="348"/>
    <n v="1"/>
    <m/>
  </r>
  <r>
    <x v="13"/>
    <x v="10"/>
    <x v="2"/>
    <n v="1389"/>
    <n v="58"/>
    <n v="41"/>
    <x v="0"/>
    <n v="1235"/>
    <n v="84"/>
    <m/>
  </r>
  <r>
    <x v="3"/>
    <x v="7"/>
    <x v="2"/>
    <n v="590"/>
    <n v="3"/>
    <n v="29"/>
    <x v="0"/>
    <n v="702"/>
    <n v="6"/>
    <m/>
  </r>
  <r>
    <x v="0"/>
    <x v="3"/>
    <x v="2"/>
    <n v="1005"/>
    <n v="20"/>
    <n v="19"/>
    <x v="0"/>
    <n v="1355"/>
    <n v="15"/>
    <m/>
  </r>
  <r>
    <x v="7"/>
    <x v="14"/>
    <x v="2"/>
    <n v="1343"/>
    <m/>
    <n v="1"/>
    <x v="0"/>
    <n v="961"/>
    <n v="1"/>
    <m/>
  </r>
  <r>
    <x v="10"/>
    <x v="2"/>
    <x v="2"/>
    <n v="149"/>
    <m/>
    <m/>
    <x v="0"/>
    <n v="1123"/>
    <n v="20"/>
    <n v="4"/>
  </r>
  <r>
    <x v="11"/>
    <x v="4"/>
    <x v="2"/>
    <n v="1273"/>
    <n v="28"/>
    <n v="22"/>
    <x v="0"/>
    <n v="1161"/>
    <n v="16"/>
    <n v="34"/>
  </r>
  <r>
    <x v="9"/>
    <x v="1"/>
    <x v="2"/>
    <n v="1112"/>
    <n v="26"/>
    <n v="44"/>
    <x v="0"/>
    <n v="1091"/>
    <n v="15"/>
    <m/>
  </r>
  <r>
    <x v="7"/>
    <x v="9"/>
    <x v="2"/>
    <m/>
    <m/>
    <m/>
    <x v="0"/>
    <m/>
    <n v="3"/>
    <m/>
  </r>
  <r>
    <x v="2"/>
    <x v="6"/>
    <x v="2"/>
    <m/>
    <m/>
    <m/>
    <x v="0"/>
    <n v="1343"/>
    <m/>
    <m/>
  </r>
  <r>
    <x v="13"/>
    <x v="11"/>
    <x v="2"/>
    <n v="853"/>
    <n v="15"/>
    <n v="18"/>
    <x v="0"/>
    <n v="1045"/>
    <n v="51"/>
    <m/>
  </r>
  <r>
    <x v="5"/>
    <x v="12"/>
    <x v="2"/>
    <n v="742"/>
    <n v="29"/>
    <n v="21"/>
    <x v="0"/>
    <n v="589"/>
    <m/>
    <m/>
  </r>
  <r>
    <x v="11"/>
    <x v="0"/>
    <x v="2"/>
    <n v="589"/>
    <m/>
    <n v="3"/>
    <x v="0"/>
    <m/>
    <m/>
    <m/>
  </r>
  <r>
    <x v="2"/>
    <x v="12"/>
    <x v="2"/>
    <m/>
    <m/>
    <m/>
    <x v="0"/>
    <n v="583"/>
    <m/>
    <m/>
  </r>
  <r>
    <x v="1"/>
    <x v="14"/>
    <x v="2"/>
    <n v="1090"/>
    <n v="35"/>
    <m/>
    <x v="0"/>
    <m/>
    <m/>
    <m/>
  </r>
  <r>
    <x v="5"/>
    <x v="5"/>
    <x v="2"/>
    <n v="1375"/>
    <n v="30"/>
    <n v="32"/>
    <x v="0"/>
    <n v="1273"/>
    <n v="28"/>
    <n v="25"/>
  </r>
  <r>
    <x v="4"/>
    <x v="10"/>
    <x v="2"/>
    <n v="1123"/>
    <n v="20"/>
    <n v="7"/>
    <x v="0"/>
    <n v="1069"/>
    <n v="37"/>
    <n v="7"/>
  </r>
  <r>
    <x v="12"/>
    <x v="3"/>
    <x v="2"/>
    <n v="1191"/>
    <n v="22"/>
    <n v="30"/>
    <x v="0"/>
    <n v="853"/>
    <n v="15"/>
    <m/>
  </r>
  <r>
    <x v="1"/>
    <x v="13"/>
    <x v="2"/>
    <n v="828"/>
    <n v="17"/>
    <m/>
    <x v="0"/>
    <m/>
    <m/>
    <m/>
  </r>
  <r>
    <x v="8"/>
    <x v="7"/>
    <x v="2"/>
    <n v="317"/>
    <n v="2"/>
    <n v="7"/>
    <x v="0"/>
    <n v="399"/>
    <n v="3"/>
    <m/>
  </r>
  <r>
    <x v="3"/>
    <x v="4"/>
    <x v="2"/>
    <n v="1080"/>
    <n v="16"/>
    <n v="21"/>
    <x v="0"/>
    <n v="1191"/>
    <n v="22"/>
    <m/>
  </r>
  <r>
    <x v="4"/>
    <x v="6"/>
    <x v="2"/>
    <n v="1158"/>
    <n v="24"/>
    <n v="44"/>
    <x v="0"/>
    <n v="1090"/>
    <n v="35"/>
    <n v="18"/>
  </r>
  <r>
    <x v="6"/>
    <x v="1"/>
    <x v="2"/>
    <n v="1069"/>
    <n v="7"/>
    <n v="16"/>
    <x v="0"/>
    <n v="1023"/>
    <n v="6"/>
    <m/>
  </r>
  <r>
    <x v="10"/>
    <x v="13"/>
    <x v="2"/>
    <n v="777"/>
    <n v="6"/>
    <n v="6"/>
    <x v="0"/>
    <n v="692"/>
    <n v="3"/>
    <n v="22"/>
  </r>
  <r>
    <x v="6"/>
    <x v="11"/>
    <x v="2"/>
    <n v="610"/>
    <m/>
    <n v="1"/>
    <x v="0"/>
    <n v="317"/>
    <n v="2"/>
    <m/>
  </r>
  <r>
    <x v="8"/>
    <x v="9"/>
    <x v="2"/>
    <m/>
    <m/>
    <m/>
    <x v="0"/>
    <m/>
    <n v="4"/>
    <m/>
  </r>
  <r>
    <x v="2"/>
    <x v="10"/>
    <x v="2"/>
    <m/>
    <m/>
    <n v="5"/>
    <x v="0"/>
    <n v="1327"/>
    <m/>
    <m/>
  </r>
  <r>
    <x v="0"/>
    <x v="14"/>
    <x v="2"/>
    <n v="1287"/>
    <n v="44"/>
    <n v="33"/>
    <x v="0"/>
    <n v="1375"/>
    <n v="30"/>
    <m/>
  </r>
  <r>
    <x v="9"/>
    <x v="5"/>
    <x v="2"/>
    <n v="1019"/>
    <n v="15"/>
    <n v="31"/>
    <x v="0"/>
    <n v="1080"/>
    <n v="16"/>
    <m/>
  </r>
  <r>
    <x v="10"/>
    <x v="1"/>
    <x v="2"/>
    <n v="1225"/>
    <n v="46"/>
    <n v="33"/>
    <x v="0"/>
    <n v="1158"/>
    <n v="24"/>
    <n v="28"/>
  </r>
  <r>
    <x v="7"/>
    <x v="3"/>
    <x v="2"/>
    <n v="915"/>
    <m/>
    <n v="1"/>
    <x v="0"/>
    <n v="610"/>
    <m/>
    <m/>
  </r>
  <r>
    <x v="7"/>
    <x v="8"/>
    <x v="2"/>
    <n v="1327"/>
    <m/>
    <n v="4"/>
    <x v="0"/>
    <n v="1069"/>
    <n v="7"/>
    <m/>
  </r>
  <r>
    <x v="9"/>
    <x v="2"/>
    <x v="2"/>
    <m/>
    <n v="4"/>
    <n v="8"/>
    <x v="0"/>
    <n v="1362"/>
    <n v="44"/>
    <m/>
  </r>
  <r>
    <x v="7"/>
    <x v="2"/>
    <x v="2"/>
    <m/>
    <n v="3"/>
    <n v="3"/>
    <x v="0"/>
    <n v="1158"/>
    <n v="18"/>
    <m/>
  </r>
  <r>
    <x v="2"/>
    <x v="4"/>
    <x v="2"/>
    <m/>
    <m/>
    <m/>
    <x v="0"/>
    <n v="915"/>
    <m/>
    <m/>
  </r>
  <r>
    <x v="13"/>
    <x v="6"/>
    <x v="2"/>
    <n v="1267"/>
    <n v="32"/>
    <n v="60"/>
    <x v="0"/>
    <n v="1287"/>
    <n v="44"/>
    <m/>
  </r>
  <r>
    <x v="11"/>
    <x v="3"/>
    <x v="2"/>
    <n v="1166"/>
    <n v="24"/>
    <n v="16"/>
    <x v="0"/>
    <n v="1444"/>
    <n v="21"/>
    <n v="71"/>
  </r>
  <r>
    <x v="11"/>
    <x v="8"/>
    <x v="2"/>
    <n v="1259"/>
    <n v="59"/>
    <n v="26"/>
    <x v="0"/>
    <n v="1225"/>
    <n v="46"/>
    <n v="64"/>
  </r>
  <r>
    <x v="13"/>
    <x v="7"/>
    <x v="2"/>
    <n v="934"/>
    <n v="102"/>
    <n v="51"/>
    <x v="0"/>
    <n v="833"/>
    <n v="23"/>
    <m/>
  </r>
  <r>
    <x v="8"/>
    <x v="14"/>
    <x v="2"/>
    <n v="1073"/>
    <n v="12"/>
    <n v="15"/>
    <x v="0"/>
    <n v="1019"/>
    <n v="15"/>
    <m/>
  </r>
  <r>
    <x v="5"/>
    <x v="4"/>
    <x v="2"/>
    <n v="1169"/>
    <n v="29"/>
    <n v="28"/>
    <x v="0"/>
    <n v="1166"/>
    <n v="24"/>
    <n v="35"/>
  </r>
  <r>
    <x v="6"/>
    <x v="10"/>
    <x v="2"/>
    <n v="1158"/>
    <n v="18"/>
    <n v="10"/>
    <x v="0"/>
    <n v="1128"/>
    <n v="5"/>
    <m/>
  </r>
  <r>
    <x v="12"/>
    <x v="11"/>
    <x v="2"/>
    <n v="814"/>
    <n v="13"/>
    <n v="15"/>
    <x v="0"/>
    <n v="934"/>
    <n v="102"/>
    <m/>
  </r>
  <r>
    <x v="12"/>
    <x v="1"/>
    <x v="2"/>
    <n v="1333"/>
    <n v="29"/>
    <n v="37"/>
    <x v="0"/>
    <n v="1267"/>
    <n v="32"/>
    <m/>
  </r>
  <r>
    <x v="1"/>
    <x v="5"/>
    <x v="2"/>
    <n v="1178"/>
    <n v="39"/>
    <m/>
    <x v="0"/>
    <m/>
    <m/>
    <m/>
  </r>
  <r>
    <x v="8"/>
    <x v="13"/>
    <x v="2"/>
    <n v="219"/>
    <m/>
    <n v="3"/>
    <x v="0"/>
    <n v="331"/>
    <n v="1"/>
    <m/>
  </r>
  <r>
    <x v="12"/>
    <x v="2"/>
    <x v="2"/>
    <m/>
    <m/>
    <n v="1"/>
    <x v="0"/>
    <n v="1389"/>
    <n v="58"/>
    <m/>
  </r>
  <r>
    <x v="10"/>
    <x v="12"/>
    <x v="2"/>
    <n v="660"/>
    <n v="6"/>
    <n v="3"/>
    <x v="0"/>
    <n v="598"/>
    <m/>
    <n v="16"/>
  </r>
  <r>
    <x v="6"/>
    <x v="6"/>
    <x v="2"/>
    <n v="1025"/>
    <n v="6"/>
    <n v="6"/>
    <x v="0"/>
    <n v="1073"/>
    <n v="12"/>
    <m/>
  </r>
  <r>
    <x v="11"/>
    <x v="9"/>
    <x v="2"/>
    <m/>
    <m/>
    <m/>
    <x v="0"/>
    <n v="149"/>
    <m/>
    <m/>
  </r>
  <r>
    <x v="3"/>
    <x v="8"/>
    <x v="2"/>
    <n v="1214"/>
    <n v="35"/>
    <n v="19"/>
    <x v="0"/>
    <n v="1333"/>
    <n v="29"/>
    <m/>
  </r>
  <r>
    <x v="10"/>
    <x v="5"/>
    <x v="2"/>
    <n v="1269"/>
    <n v="24"/>
    <n v="29"/>
    <x v="0"/>
    <n v="1206"/>
    <n v="12"/>
    <n v="39"/>
  </r>
  <r>
    <x v="9"/>
    <x v="11"/>
    <x v="2"/>
    <n v="639"/>
    <n v="5"/>
    <n v="6"/>
    <x v="0"/>
    <n v="590"/>
    <n v="3"/>
    <m/>
  </r>
  <r>
    <x v="6"/>
    <x v="7"/>
    <x v="2"/>
    <n v="617"/>
    <n v="1"/>
    <n v="2"/>
    <x v="0"/>
    <n v="219"/>
    <m/>
    <m/>
  </r>
  <r>
    <x v="4"/>
    <x v="0"/>
    <x v="2"/>
    <n v="598"/>
    <m/>
    <n v="8"/>
    <x v="0"/>
    <m/>
    <m/>
    <m/>
  </r>
  <r>
    <x v="7"/>
    <x v="1"/>
    <x v="2"/>
    <n v="1357"/>
    <m/>
    <n v="7"/>
    <x v="0"/>
    <n v="1025"/>
    <n v="6"/>
    <m/>
  </r>
  <r>
    <x v="9"/>
    <x v="10"/>
    <x v="2"/>
    <n v="1058"/>
    <n v="48"/>
    <n v="44"/>
    <x v="0"/>
    <n v="1214"/>
    <n v="35"/>
    <m/>
  </r>
  <r>
    <x v="12"/>
    <x v="12"/>
    <x v="2"/>
    <n v="584"/>
    <n v="7"/>
    <n v="4"/>
    <x v="0"/>
    <n v="554"/>
    <m/>
    <m/>
  </r>
  <r>
    <x v="11"/>
    <x v="14"/>
    <x v="2"/>
    <n v="1338"/>
    <n v="42"/>
    <n v="25"/>
    <x v="0"/>
    <n v="1269"/>
    <n v="24"/>
    <n v="52"/>
  </r>
  <r>
    <x v="0"/>
    <x v="2"/>
    <x v="2"/>
    <n v="65"/>
    <m/>
    <m/>
    <x v="0"/>
    <n v="1203"/>
    <n v="20"/>
    <m/>
  </r>
  <r>
    <x v="13"/>
    <x v="4"/>
    <x v="2"/>
    <n v="1106"/>
    <n v="26"/>
    <n v="30"/>
    <x v="0"/>
    <n v="1005"/>
    <n v="20"/>
    <m/>
  </r>
  <r>
    <x v="12"/>
    <x v="5"/>
    <x v="2"/>
    <n v="1218"/>
    <n v="29"/>
    <n v="22"/>
    <x v="0"/>
    <n v="1106"/>
    <n v="26"/>
    <m/>
  </r>
  <r>
    <x v="4"/>
    <x v="9"/>
    <x v="2"/>
    <m/>
    <m/>
    <m/>
    <x v="0"/>
    <n v="187"/>
    <n v="4"/>
    <m/>
  </r>
  <r>
    <x v="8"/>
    <x v="8"/>
    <x v="2"/>
    <n v="1128"/>
    <n v="5"/>
    <n v="43"/>
    <x v="0"/>
    <n v="1112"/>
    <n v="26"/>
    <m/>
  </r>
  <r>
    <x v="1"/>
    <x v="1"/>
    <x v="2"/>
    <n v="1132"/>
    <n v="48"/>
    <m/>
    <x v="0"/>
    <m/>
    <m/>
    <m/>
  </r>
  <r>
    <x v="13"/>
    <x v="0"/>
    <x v="2"/>
    <n v="554"/>
    <m/>
    <n v="2"/>
    <x v="0"/>
    <m/>
    <m/>
    <m/>
  </r>
  <r>
    <x v="2"/>
    <x v="7"/>
    <x v="2"/>
    <m/>
    <m/>
    <m/>
    <x v="0"/>
    <n v="564"/>
    <m/>
    <m/>
  </r>
  <r>
    <x v="11"/>
    <x v="13"/>
    <x v="2"/>
    <n v="781"/>
    <n v="7"/>
    <n v="6"/>
    <x v="0"/>
    <n v="660"/>
    <n v="6"/>
    <n v="11"/>
  </r>
  <r>
    <x v="8"/>
    <x v="3"/>
    <x v="2"/>
    <n v="791"/>
    <n v="1"/>
    <n v="13"/>
    <x v="0"/>
    <n v="639"/>
    <n v="5"/>
    <m/>
  </r>
  <r>
    <x v="5"/>
    <x v="10"/>
    <x v="2"/>
    <n v="1203"/>
    <n v="20"/>
    <n v="21"/>
    <x v="0"/>
    <n v="1259"/>
    <n v="59"/>
    <n v="52"/>
  </r>
  <r>
    <x v="1"/>
    <x v="11"/>
    <x v="2"/>
    <n v="1520"/>
    <n v="12"/>
    <m/>
    <x v="0"/>
    <m/>
    <m/>
    <m/>
  </r>
  <r>
    <x v="5"/>
    <x v="6"/>
    <x v="2"/>
    <n v="1470"/>
    <n v="41"/>
    <n v="39"/>
    <x v="0"/>
    <n v="1338"/>
    <n v="42"/>
    <n v="34"/>
  </r>
  <r>
    <x v="4"/>
    <x v="8"/>
    <x v="2"/>
    <n v="1187"/>
    <n v="55"/>
    <n v="37"/>
    <x v="0"/>
    <n v="1132"/>
    <n v="48"/>
    <n v="22"/>
  </r>
  <r>
    <x v="1"/>
    <x v="2"/>
    <x v="2"/>
    <n v="187"/>
    <n v="4"/>
    <m/>
    <x v="0"/>
    <m/>
    <m/>
    <m/>
  </r>
  <r>
    <x v="3"/>
    <x v="14"/>
    <x v="2"/>
    <n v="1026"/>
    <n v="17"/>
    <n v="20"/>
    <x v="0"/>
    <n v="1218"/>
    <n v="29"/>
    <m/>
  </r>
  <r>
    <x v="2"/>
    <x v="9"/>
    <x v="2"/>
    <m/>
    <m/>
    <m/>
    <x v="0"/>
    <m/>
    <n v="3"/>
    <m/>
  </r>
  <r>
    <x v="6"/>
    <x v="4"/>
    <x v="2"/>
    <n v="821"/>
    <n v="1"/>
    <n v="2"/>
    <x v="0"/>
    <n v="791"/>
    <n v="1"/>
    <m/>
  </r>
  <r>
    <x v="9"/>
    <x v="12"/>
    <x v="2"/>
    <n v="331"/>
    <n v="1"/>
    <n v="3"/>
    <x v="0"/>
    <n v="514"/>
    <m/>
    <m/>
  </r>
  <r>
    <x v="3"/>
    <x v="0"/>
    <x v="2"/>
    <n v="514"/>
    <m/>
    <n v="2"/>
    <x v="0"/>
    <m/>
    <m/>
    <m/>
  </r>
  <r>
    <x v="7"/>
    <x v="5"/>
    <x v="2"/>
    <n v="1123"/>
    <m/>
    <n v="1"/>
    <x v="0"/>
    <n v="821"/>
    <n v="1"/>
    <m/>
  </r>
  <r>
    <x v="4"/>
    <x v="7"/>
    <x v="2"/>
    <n v="936"/>
    <n v="5"/>
    <n v="17"/>
    <x v="0"/>
    <n v="828"/>
    <n v="17"/>
    <n v="11"/>
  </r>
  <r>
    <x v="10"/>
    <x v="11"/>
    <x v="2"/>
    <n v="1444"/>
    <n v="21"/>
    <n v="13"/>
    <x v="0"/>
    <n v="936"/>
    <n v="5"/>
    <n v="42"/>
  </r>
  <r>
    <x v="0"/>
    <x v="13"/>
    <x v="2"/>
    <n v="833"/>
    <n v="23"/>
    <n v="32"/>
    <x v="0"/>
    <n v="742"/>
    <n v="29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">
  <r>
    <x v="0"/>
    <x v="0"/>
    <x v="0"/>
    <x v="0"/>
    <n v="429"/>
    <n v="401"/>
  </r>
  <r>
    <x v="0"/>
    <x v="0"/>
    <x v="0"/>
    <x v="1"/>
    <n v="372"/>
    <n v="345"/>
  </r>
  <r>
    <x v="0"/>
    <x v="1"/>
    <x v="0"/>
    <x v="0"/>
    <n v="401"/>
    <n v="387"/>
  </r>
  <r>
    <x v="0"/>
    <x v="1"/>
    <x v="0"/>
    <x v="1"/>
    <n v="386"/>
    <n v="360"/>
  </r>
  <r>
    <x v="0"/>
    <x v="2"/>
    <x v="0"/>
    <x v="0"/>
    <n v="70"/>
    <n v="68"/>
  </r>
  <r>
    <x v="0"/>
    <x v="2"/>
    <x v="0"/>
    <x v="1"/>
    <n v="71"/>
    <n v="71"/>
  </r>
  <r>
    <x v="0"/>
    <x v="3"/>
    <x v="0"/>
    <x v="0"/>
    <n v="82"/>
    <n v="80"/>
  </r>
  <r>
    <x v="0"/>
    <x v="3"/>
    <x v="0"/>
    <x v="1"/>
    <n v="94"/>
    <n v="91"/>
  </r>
  <r>
    <x v="0"/>
    <x v="0"/>
    <x v="1"/>
    <x v="0"/>
    <n v="223"/>
    <n v="223"/>
  </r>
  <r>
    <x v="0"/>
    <x v="0"/>
    <x v="1"/>
    <x v="1"/>
    <n v="190"/>
    <n v="190"/>
  </r>
  <r>
    <x v="0"/>
    <x v="1"/>
    <x v="1"/>
    <x v="0"/>
    <n v="298"/>
    <n v="281"/>
  </r>
  <r>
    <x v="0"/>
    <x v="1"/>
    <x v="1"/>
    <x v="1"/>
    <n v="278"/>
    <n v="269"/>
  </r>
  <r>
    <x v="0"/>
    <x v="2"/>
    <x v="1"/>
    <x v="0"/>
    <n v="70"/>
    <n v="68"/>
  </r>
  <r>
    <x v="0"/>
    <x v="2"/>
    <x v="1"/>
    <x v="1"/>
    <n v="63"/>
    <n v="58"/>
  </r>
  <r>
    <x v="0"/>
    <x v="3"/>
    <x v="1"/>
    <x v="0"/>
    <n v="84"/>
    <n v="76"/>
  </r>
  <r>
    <x v="0"/>
    <x v="3"/>
    <x v="1"/>
    <x v="1"/>
    <n v="81"/>
    <n v="7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82">
  <r>
    <s v="SY2012-2013=&gt;SY2013-2014"/>
    <x v="0"/>
    <x v="0"/>
    <x v="0"/>
    <n v="0.97045790251107833"/>
    <n v="4.7267355982274745E-2"/>
    <n v="0.97045790251107833"/>
    <x v="0"/>
    <m/>
    <m/>
  </r>
  <r>
    <s v="SY2012-2013=&gt;SY2013-2014"/>
    <x v="0"/>
    <x v="1"/>
    <x v="0"/>
    <n v="0.84268125854993159"/>
    <n v="4.3775649794801641E-2"/>
    <n v="0.84268125854993159"/>
    <x v="1"/>
    <n v="1"/>
    <m/>
  </r>
  <r>
    <s v="SY2012-2013=&gt;SY2013-2014"/>
    <x v="0"/>
    <x v="2"/>
    <x v="0"/>
    <n v="0.91875923190546527"/>
    <n v="3.10192023633678E-2"/>
    <n v="0.91875923190546527"/>
    <x v="2"/>
    <n v="0.84268125854993159"/>
    <m/>
  </r>
  <r>
    <s v="SY2012-2013=&gt;SY2013-2014"/>
    <x v="0"/>
    <x v="3"/>
    <x v="0"/>
    <n v="0.94362017804154308"/>
    <n v="3.1157270029673591E-2"/>
    <n v="0.94362017804154308"/>
    <x v="3"/>
    <n v="0.77422118584646593"/>
    <m/>
  </r>
  <r>
    <s v="SY2012-2013=&gt;SY2013-2014"/>
    <x v="0"/>
    <x v="4"/>
    <x v="0"/>
    <n v="0.93230769230769228"/>
    <n v="3.6923076923076927E-2"/>
    <n v="0.93230769230769228"/>
    <x v="4"/>
    <n v="0.73057073323197674"/>
    <m/>
  </r>
  <r>
    <s v="SY2012-2013=&gt;SY2013-2014"/>
    <x v="0"/>
    <x v="5"/>
    <x v="0"/>
    <n v="0.87306501547987614"/>
    <n v="2.7863777089783281E-2"/>
    <n v="0.87306501547987614"/>
    <x v="5"/>
    <n v="0.68111671436704291"/>
    <m/>
  </r>
  <r>
    <s v="SY2012-2013=&gt;SY2013-2014"/>
    <x v="0"/>
    <x v="6"/>
    <x v="0"/>
    <n v="0.87609075043630014"/>
    <n v="2.7923211169284468E-2"/>
    <n v="0.87609075043630014"/>
    <x v="6"/>
    <n v="0.59465917477246466"/>
    <m/>
  </r>
  <r>
    <s v="SY2012-2013=&gt;SY2013-2014"/>
    <x v="0"/>
    <x v="7"/>
    <x v="0"/>
    <n v="0.69070512820512819"/>
    <n v="3.2051282051282048E-2"/>
    <n v="0.69070512820512819"/>
    <x v="7"/>
    <n v="0.52097540268023956"/>
    <m/>
  </r>
  <r>
    <s v="SY2012-2013=&gt;SY2013-2014"/>
    <x v="0"/>
    <x v="8"/>
    <x v="0"/>
    <n v="1.0152671755725191"/>
    <n v="2.2900763358778626E-2"/>
    <n v="1.0152671755725191"/>
    <x v="8"/>
    <n v="0.35984038229997317"/>
    <m/>
  </r>
  <r>
    <s v="SY2012-2013=&gt;SY2013-2014"/>
    <x v="0"/>
    <x v="9"/>
    <x v="0"/>
    <n v="0.84722222222222221"/>
    <n v="0.1388888888888889"/>
    <n v="0.84722222222222221"/>
    <x v="9"/>
    <n v="0.36533412859462927"/>
    <n v="1"/>
  </r>
  <r>
    <s v="SY2012-2013=&gt;SY2013-2014"/>
    <x v="0"/>
    <x v="10"/>
    <x v="0"/>
    <n v="0.79008746355685133"/>
    <n v="3.7900874635568516E-2"/>
    <n v="0.79008746355685133"/>
    <x v="10"/>
    <n v="0.30951919228156088"/>
    <n v="0.84722222222222221"/>
  </r>
  <r>
    <s v="SY2012-2013=&gt;SY2013-2014"/>
    <x v="0"/>
    <x v="11"/>
    <x v="0"/>
    <n v="0.95238095238095233"/>
    <n v="6.8027210884353739E-3"/>
    <n v="0.95238095238095233"/>
    <x v="11"/>
    <n v="0.2445472335519038"/>
    <n v="0.66937965662455456"/>
  </r>
  <r>
    <s v="SY2012-2013=&gt;SY2013-2014"/>
    <x v="0"/>
    <x v="12"/>
    <x v="0"/>
    <n v="0"/>
    <n v="0"/>
    <n v="0"/>
    <x v="12"/>
    <n v="0.23290212719228931"/>
    <n v="0.6375044348805281"/>
  </r>
  <r>
    <s v="SY2013-2014=&gt;SY2014-2015"/>
    <x v="1"/>
    <x v="0"/>
    <x v="0"/>
    <n v="0.86647727272727271"/>
    <n v="3.2670454545454544E-2"/>
    <n v="0.86647727272727271"/>
    <x v="13"/>
    <m/>
    <m/>
  </r>
  <r>
    <s v="SY2013-2014=&gt;SY2014-2015"/>
    <x v="1"/>
    <x v="1"/>
    <x v="0"/>
    <n v="0.88098693759071123"/>
    <n v="7.1117561683599423E-2"/>
    <n v="0.88098693759071123"/>
    <x v="14"/>
    <n v="1"/>
    <m/>
  </r>
  <r>
    <s v="SY2013-2014=&gt;SY2014-2015"/>
    <x v="1"/>
    <x v="2"/>
    <x v="0"/>
    <n v="1.053375196232339"/>
    <n v="7.2213500784929358E-2"/>
    <n v="1.053375196232339"/>
    <x v="15"/>
    <n v="0.88098693759071123"/>
    <m/>
  </r>
  <r>
    <s v="SY2013-2014=&gt;SY2014-2015"/>
    <x v="1"/>
    <x v="3"/>
    <x v="0"/>
    <n v="0.98133748055987557"/>
    <n v="5.4432348367029551E-2"/>
    <n v="0.98133748055987557"/>
    <x v="16"/>
    <n v="0.92800978826274283"/>
    <m/>
  </r>
  <r>
    <s v="SY2013-2014=&gt;SY2014-2015"/>
    <x v="1"/>
    <x v="4"/>
    <x v="0"/>
    <n v="0.96666666666666667"/>
    <n v="4.2424242424242427E-2"/>
    <n v="0.96666666666666667"/>
    <x v="17"/>
    <n v="0.91069078754866362"/>
    <m/>
  </r>
  <r>
    <s v="SY2013-2014=&gt;SY2014-2015"/>
    <x v="1"/>
    <x v="5"/>
    <x v="0"/>
    <n v="0.97275641025641024"/>
    <n v="4.0064102564102567E-2"/>
    <n v="0.97275641025641024"/>
    <x v="18"/>
    <n v="0.8803344279637082"/>
    <m/>
  </r>
  <r>
    <s v="SY2013-2014=&gt;SY2014-2015"/>
    <x v="1"/>
    <x v="6"/>
    <x v="0"/>
    <n v="0.87758620689655176"/>
    <n v="2.7586206896551724E-2"/>
    <n v="0.87758620689655176"/>
    <x v="19"/>
    <n v="0.85635095797110716"/>
    <m/>
  </r>
  <r>
    <s v="SY2013-2014=&gt;SY2014-2015"/>
    <x v="1"/>
    <x v="7"/>
    <x v="0"/>
    <n v="1.078544061302682"/>
    <n v="2.681992337164751E-2"/>
    <n v="1.078544061302682"/>
    <x v="20"/>
    <n v="0.7515217889780923"/>
    <m/>
  </r>
  <r>
    <s v="SY2013-2014=&gt;SY2014-2015"/>
    <x v="1"/>
    <x v="8"/>
    <x v="0"/>
    <n v="1.1454545454545455"/>
    <n v="2.5000000000000001E-2"/>
    <n v="1.1454545454545455"/>
    <x v="21"/>
    <n v="0.8105493624418888"/>
    <m/>
  </r>
  <r>
    <s v="SY2013-2014=&gt;SY2014-2015"/>
    <x v="1"/>
    <x v="9"/>
    <x v="0"/>
    <n v="0.83296213808463249"/>
    <n v="4.6770601336302897E-2"/>
    <n v="0.83296213808463249"/>
    <x v="22"/>
    <n v="0.92844745152434538"/>
    <n v="1"/>
  </r>
  <r>
    <s v="SY2013-2014=&gt;SY2014-2015"/>
    <x v="1"/>
    <x v="10"/>
    <x v="0"/>
    <n v="0.90566037735849059"/>
    <n v="3.4591194968553458E-2"/>
    <n v="0.90566037735849059"/>
    <x v="23"/>
    <n v="0.77336157432094688"/>
    <n v="0.83296213808463249"/>
  </r>
  <r>
    <s v="SY2013-2014=&gt;SY2014-2015"/>
    <x v="1"/>
    <x v="11"/>
    <x v="0"/>
    <n v="1.1428571428571428"/>
    <n v="3.2967032967032968E-2"/>
    <n v="1.1428571428571428"/>
    <x v="24"/>
    <n v="0.70040293523406516"/>
    <n v="0.75438080430306342"/>
  </r>
  <r>
    <s v="SY2013-2014=&gt;SY2014-2015"/>
    <x v="1"/>
    <x v="12"/>
    <x v="0"/>
    <n v="0"/>
    <n v="0"/>
    <n v="0"/>
    <x v="12"/>
    <n v="0.80046049741036018"/>
    <n v="0.86214949063207247"/>
  </r>
  <r>
    <s v="SY2014-2015=&gt;SY2015-2016"/>
    <x v="2"/>
    <x v="0"/>
    <x v="0"/>
    <n v="1.1890459363957597"/>
    <n v="2.6501766784452298E-2"/>
    <n v="1.1890459363957597"/>
    <x v="25"/>
    <m/>
    <m/>
  </r>
  <r>
    <s v="SY2014-2015=&gt;SY2015-2016"/>
    <x v="2"/>
    <x v="1"/>
    <x v="0"/>
    <n v="1.0804248861911987"/>
    <n v="4.09711684370258E-2"/>
    <n v="1.0804248861911987"/>
    <x v="26"/>
    <n v="1"/>
    <m/>
  </r>
  <r>
    <s v="SY2014-2015=&gt;SY2015-2016"/>
    <x v="2"/>
    <x v="2"/>
    <x v="0"/>
    <n v="1.1362940275650841"/>
    <n v="3.5222052067381319E-2"/>
    <n v="1.1362940275650841"/>
    <x v="27"/>
    <n v="1.0804248861911987"/>
    <m/>
  </r>
  <r>
    <s v="SY2014-2015=&gt;SY2015-2016"/>
    <x v="2"/>
    <x v="3"/>
    <x v="0"/>
    <n v="0.95750708215297453"/>
    <n v="3.6827195467422094E-2"/>
    <n v="0.95750708215297453"/>
    <x v="28"/>
    <n v="1.2276803454117449"/>
    <m/>
  </r>
  <r>
    <s v="SY2014-2015=&gt;SY2015-2016"/>
    <x v="2"/>
    <x v="4"/>
    <x v="0"/>
    <n v="1.0606980273141122"/>
    <n v="3.1866464339908952E-2"/>
    <n v="1.0606980273141122"/>
    <x v="29"/>
    <n v="1.1755126253517558"/>
    <m/>
  </r>
  <r>
    <s v="SY2014-2015=&gt;SY2015-2016"/>
    <x v="2"/>
    <x v="5"/>
    <x v="0"/>
    <n v="0.86123680241327305"/>
    <n v="2.564102564102564E-2"/>
    <n v="0.86123680241327305"/>
    <x v="30"/>
    <n v="1.2468639227934404"/>
    <m/>
  </r>
  <r>
    <s v="SY2014-2015=&gt;SY2015-2016"/>
    <x v="2"/>
    <x v="6"/>
    <x v="0"/>
    <n v="0.956661316211878"/>
    <n v="2.7287319422150885E-2"/>
    <n v="0.956661316211878"/>
    <x v="31"/>
    <n v="1.0738450979110927"/>
    <m/>
  </r>
  <r>
    <s v="SY2014-2015=&gt;SY2015-2016"/>
    <x v="2"/>
    <x v="7"/>
    <x v="0"/>
    <n v="1.3193116634799236"/>
    <n v="1.7208413001912046E-2"/>
    <n v="1.3193116634799236"/>
    <x v="32"/>
    <n v="1.027306064775299"/>
    <m/>
  </r>
  <r>
    <s v="SY2014-2015=&gt;SY2015-2016"/>
    <x v="2"/>
    <x v="8"/>
    <x v="0"/>
    <n v="0.83275261324041816"/>
    <n v="1.9163763066202089E-2"/>
    <n v="0.83275261324041816"/>
    <x v="33"/>
    <n v="1.3553368732217137"/>
    <m/>
  </r>
  <r>
    <s v="SY2014-2015=&gt;SY2015-2016"/>
    <x v="2"/>
    <x v="9"/>
    <x v="0"/>
    <n v="0.72380952380952379"/>
    <n v="7.2380952380952379E-2"/>
    <n v="0.72380952380952379"/>
    <x v="34"/>
    <n v="1.1286603229964793"/>
    <n v="1"/>
  </r>
  <r>
    <s v="SY2014-2015=&gt;SY2015-2016"/>
    <x v="2"/>
    <x v="10"/>
    <x v="0"/>
    <n v="0.87012987012987009"/>
    <n v="4.6753246753246755E-2"/>
    <n v="0.87012987012987009"/>
    <x v="35"/>
    <n v="0.81693509093078498"/>
    <n v="0.72380952380952379"/>
  </r>
  <r>
    <s v="SY2014-2015=&gt;SY2015-2016"/>
    <x v="2"/>
    <x v="11"/>
    <x v="0"/>
    <n v="0.92592592592592593"/>
    <n v="3.0303030303030304E-2"/>
    <n v="0.92592592592592593"/>
    <x v="36"/>
    <n v="0.71083962457613759"/>
    <n v="0.62980828695114399"/>
  </r>
  <r>
    <s v="SY2014-2015=&gt;SY2015-2016"/>
    <x v="2"/>
    <x v="12"/>
    <x v="0"/>
    <n v="0"/>
    <n v="9.6153846153846159E-3"/>
    <n v="0"/>
    <x v="37"/>
    <n v="0.65818483757049773"/>
    <n v="0.58315582125105925"/>
  </r>
  <r>
    <s v="SY2015-2016=&gt;SY2016-2017"/>
    <x v="3"/>
    <x v="0"/>
    <x v="0"/>
    <n v="0.99688473520249221"/>
    <n v="1.7133956386292833E-2"/>
    <n v="0.99688473520249221"/>
    <x v="38"/>
    <m/>
    <m/>
  </r>
  <r>
    <s v="SY2015-2016=&gt;SY2016-2017"/>
    <x v="3"/>
    <x v="1"/>
    <x v="0"/>
    <n v="0.9285714285714286"/>
    <n v="4.2857142857142858E-2"/>
    <n v="0.9285714285714286"/>
    <x v="39"/>
    <n v="1"/>
    <m/>
  </r>
  <r>
    <s v="SY2015-2016=&gt;SY2016-2017"/>
    <x v="3"/>
    <x v="2"/>
    <x v="0"/>
    <n v="0.89795918367346939"/>
    <n v="5.0340136054421766E-2"/>
    <n v="0.89795918367346939"/>
    <x v="40"/>
    <n v="0.9285714285714286"/>
    <m/>
  </r>
  <r>
    <s v="SY2015-2016=&gt;SY2016-2017"/>
    <x v="3"/>
    <x v="3"/>
    <x v="0"/>
    <n v="0.86458333333333337"/>
    <n v="3.125E-2"/>
    <n v="0.86458333333333337"/>
    <x v="41"/>
    <n v="0.83381924198250734"/>
    <m/>
  </r>
  <r>
    <s v="SY2015-2016=&gt;SY2016-2017"/>
    <x v="3"/>
    <x v="4"/>
    <x v="0"/>
    <n v="0.95408895265423244"/>
    <n v="4.4476327116212341E-2"/>
    <n v="0.95408895265423244"/>
    <x v="42"/>
    <n v="0.72090621963070955"/>
    <m/>
  </r>
  <r>
    <s v="SY2015-2016=&gt;SY2016-2017"/>
    <x v="3"/>
    <x v="5"/>
    <x v="0"/>
    <n v="0.87849162011173187"/>
    <n v="3.3519553072625698E-2"/>
    <n v="0.87849162011173187"/>
    <x v="43"/>
    <n v="0.68780866004938579"/>
    <m/>
  </r>
  <r>
    <s v="SY2015-2016=&gt;SY2016-2017"/>
    <x v="3"/>
    <x v="6"/>
    <x v="0"/>
    <n v="0.95578231292517002"/>
    <n v="3.5714285714285712E-2"/>
    <n v="0.95578231292517002"/>
    <x v="44"/>
    <n v="0.60423414409366438"/>
    <m/>
  </r>
  <r>
    <s v="SY2015-2016=&gt;SY2016-2017"/>
    <x v="3"/>
    <x v="7"/>
    <x v="0"/>
    <n v="1.2297520661157024"/>
    <n v="3.3057851239669422E-2"/>
    <n v="1.2297520661157024"/>
    <x v="45"/>
    <n v="0.57751630779020302"/>
    <m/>
  </r>
  <r>
    <s v="SY2015-2016=&gt;SY2016-2017"/>
    <x v="3"/>
    <x v="8"/>
    <x v="0"/>
    <n v="0.64479315263908699"/>
    <n v="1.2838801711840228E-2"/>
    <n v="0.64479315263908699"/>
    <x v="46"/>
    <n v="0.71020187272051405"/>
    <m/>
  </r>
  <r>
    <s v="SY2015-2016=&gt;SY2016-2017"/>
    <x v="3"/>
    <x v="9"/>
    <x v="0"/>
    <n v="0.75775193798449614"/>
    <n v="2.7131782945736434E-2"/>
    <n v="0.75775193798449614"/>
    <x v="47"/>
    <n v="0.45793330452164382"/>
    <n v="1"/>
  </r>
  <r>
    <s v="SY2015-2016=&gt;SY2016-2017"/>
    <x v="3"/>
    <x v="10"/>
    <x v="0"/>
    <n v="0.82914572864321612"/>
    <n v="1.2562814070351759E-2"/>
    <n v="0.82914572864321612"/>
    <x v="48"/>
    <n v="0.34699984896892005"/>
    <n v="0.75775193798449614"/>
  </r>
  <r>
    <s v="SY2015-2016=&gt;SY2016-2017"/>
    <x v="3"/>
    <x v="11"/>
    <x v="0"/>
    <n v="0.82267441860465118"/>
    <n v="2.3255813953488372E-2"/>
    <n v="0.82267441860465118"/>
    <x v="49"/>
    <n v="0.28771344261242116"/>
    <n v="0.62828678275096417"/>
  </r>
  <r>
    <s v="SY2015-2016=&gt;SY2016-2017"/>
    <x v="3"/>
    <x v="12"/>
    <x v="0"/>
    <n v="0"/>
    <n v="0"/>
    <n v="0"/>
    <x v="12"/>
    <n v="0.23669448912591626"/>
    <n v="0.51687546371663629"/>
  </r>
  <r>
    <s v="SY2016-2017=&gt;SY2017-2018"/>
    <x v="4"/>
    <x v="0"/>
    <x v="0"/>
    <n v="1.0869565217391304"/>
    <n v="2.4154589371980676E-2"/>
    <n v="1.0869565217391304"/>
    <x v="50"/>
    <m/>
    <m/>
  </r>
  <r>
    <s v="SY2016-2017=&gt;SY2017-2018"/>
    <x v="4"/>
    <x v="1"/>
    <x v="0"/>
    <n v="0.93134328358208951"/>
    <n v="2.6865671641791045E-2"/>
    <n v="0.93134328358208951"/>
    <x v="51"/>
    <n v="1"/>
    <m/>
  </r>
  <r>
    <s v="SY2016-2017=&gt;SY2017-2018"/>
    <x v="4"/>
    <x v="2"/>
    <x v="0"/>
    <n v="0.88355167394468703"/>
    <n v="4.2212518195050945E-2"/>
    <n v="0.88355167394468703"/>
    <x v="52"/>
    <n v="0.93134328358208951"/>
    <m/>
  </r>
  <r>
    <s v="SY2016-2017=&gt;SY2017-2018"/>
    <x v="4"/>
    <x v="3"/>
    <x v="0"/>
    <n v="0.87865497076023391"/>
    <n v="3.5087719298245612E-2"/>
    <n v="0.87865497076023391"/>
    <x v="53"/>
    <n v="0.8228899172260965"/>
    <m/>
  </r>
  <r>
    <s v="SY2016-2017=&gt;SY2017-2018"/>
    <x v="4"/>
    <x v="4"/>
    <x v="0"/>
    <n v="0.92517985611510789"/>
    <n v="3.0215827338129497E-2"/>
    <n v="0.92517985611510789"/>
    <x v="54"/>
    <n v="0.72303631615918718"/>
    <m/>
  </r>
  <r>
    <s v="SY2016-2017=&gt;SY2017-2018"/>
    <x v="4"/>
    <x v="5"/>
    <x v="0"/>
    <n v="0.87953555878084178"/>
    <n v="1.741654571843251E-2"/>
    <n v="0.87953555878084178"/>
    <x v="55"/>
    <n v="0.66893863495015449"/>
    <m/>
  </r>
  <r>
    <s v="SY2016-2017=&gt;SY2017-2018"/>
    <x v="4"/>
    <x v="6"/>
    <x v="0"/>
    <n v="0.86923076923076925"/>
    <n v="2.1538461538461538E-2"/>
    <n v="0.86923076923076925"/>
    <x v="56"/>
    <n v="0.58835531608097769"/>
    <m/>
  </r>
  <r>
    <s v="SY2016-2017=&gt;SY2017-2018"/>
    <x v="4"/>
    <x v="7"/>
    <x v="0"/>
    <n v="1.1804123711340206"/>
    <n v="1.3745704467353952E-2"/>
    <n v="1.1804123711340206"/>
    <x v="57"/>
    <n v="0.51141654397808056"/>
    <m/>
  </r>
  <r>
    <s v="SY2016-2017=&gt;SY2017-2018"/>
    <x v="4"/>
    <x v="8"/>
    <x v="0"/>
    <n v="0.63745019920318724"/>
    <n v="1.7264276228419653E-2"/>
    <n v="0.63745019920318724"/>
    <x v="58"/>
    <n v="0.6036824153143322"/>
    <m/>
  </r>
  <r>
    <s v="SY2016-2017=&gt;SY2017-2018"/>
    <x v="4"/>
    <x v="9"/>
    <x v="0"/>
    <n v="0.76824034334763946"/>
    <n v="1.0729613733905579E-2"/>
    <n v="0.76824034334763946"/>
    <x v="59"/>
    <n v="0.38481747589758225"/>
    <n v="1"/>
  </r>
  <r>
    <s v="SY2016-2017=&gt;SY2017-2018"/>
    <x v="4"/>
    <x v="10"/>
    <x v="0"/>
    <n v="0.82828282828282829"/>
    <n v="7.575757575757576E-3"/>
    <n v="0.82828282828282829"/>
    <x v="60"/>
    <n v="0.29563230980973054"/>
    <n v="0.76824034334763946"/>
  </r>
  <r>
    <s v="SY2016-2017=&gt;SY2017-2018"/>
    <x v="4"/>
    <x v="11"/>
    <x v="0"/>
    <n v="0.85798816568047342"/>
    <n v="5.9171597633136093E-3"/>
    <n v="0.85798816568047342"/>
    <x v="61"/>
    <n v="0.24486716570098893"/>
    <n v="0.63632028438895394"/>
  </r>
  <r>
    <s v="SY2016-2017=&gt;SY2017-2018"/>
    <x v="4"/>
    <x v="12"/>
    <x v="0"/>
    <n v="0"/>
    <n v="3.5335689045936395E-3"/>
    <n v="0"/>
    <x v="62"/>
    <n v="0.21009313033516802"/>
    <n v="0.54595527358815577"/>
  </r>
  <r>
    <s v="SY2017-2018=&gt;SY2018-2019"/>
    <x v="5"/>
    <x v="0"/>
    <x v="0"/>
    <n v="1.0227670753064799"/>
    <n v="1.9264448336252189E-2"/>
    <n v="1.0227670753064799"/>
    <x v="63"/>
    <m/>
    <m/>
  </r>
  <r>
    <s v="SY2017-2018=&gt;SY2018-2019"/>
    <x v="5"/>
    <x v="1"/>
    <x v="0"/>
    <n v="0.89177489177489178"/>
    <n v="5.1948051948051951E-2"/>
    <n v="0.89177489177489178"/>
    <x v="64"/>
    <n v="1"/>
    <m/>
  </r>
  <r>
    <s v="SY2017-2018=&gt;SY2018-2019"/>
    <x v="5"/>
    <x v="2"/>
    <x v="0"/>
    <n v="0.91424196018376724"/>
    <n v="3.5222052067381319E-2"/>
    <n v="0.91424196018376724"/>
    <x v="65"/>
    <n v="0.89177489177489178"/>
    <m/>
  </r>
  <r>
    <s v="SY2017-2018=&gt;SY2018-2019"/>
    <x v="5"/>
    <x v="3"/>
    <x v="0"/>
    <n v="0.97939778129952459"/>
    <n v="2.3771790808240888E-2"/>
    <n v="0.97939778129952459"/>
    <x v="66"/>
    <n v="0.815298025098944"/>
    <m/>
  </r>
  <r>
    <s v="SY2017-2018=&gt;SY2018-2019"/>
    <x v="5"/>
    <x v="4"/>
    <x v="0"/>
    <n v="1.0016077170418007"/>
    <n v="2.2508038585209004E-2"/>
    <n v="1.0016077170418007"/>
    <x v="67"/>
    <n v="0.79850107687978988"/>
    <m/>
  </r>
  <r>
    <s v="SY2017-2018=&gt;SY2018-2019"/>
    <x v="5"/>
    <x v="5"/>
    <x v="0"/>
    <n v="0.93282442748091599"/>
    <n v="2.1374045801526718E-2"/>
    <n v="0.93282442748091599"/>
    <x v="68"/>
    <n v="0.79978484066898581"/>
    <m/>
  </r>
  <r>
    <s v="SY2017-2018=&gt;SY2018-2019"/>
    <x v="5"/>
    <x v="6"/>
    <x v="0"/>
    <n v="0.97741935483870968"/>
    <n v="1.1290322580645161E-2"/>
    <n v="0.97741935483870968"/>
    <x v="69"/>
    <n v="0.74605883610496226"/>
    <m/>
  </r>
  <r>
    <s v="SY2017-2018=&gt;SY2018-2019"/>
    <x v="5"/>
    <x v="7"/>
    <x v="0"/>
    <n v="1.2652705061082024"/>
    <n v="2.0942408376963352E-2"/>
    <n v="1.2652705061082024"/>
    <x v="70"/>
    <n v="0.72921234625743081"/>
    <m/>
  </r>
  <r>
    <s v="SY2017-2018=&gt;SY2018-2019"/>
    <x v="5"/>
    <x v="8"/>
    <x v="0"/>
    <n v="0.64857142857142858"/>
    <n v="1.1428571428571429E-2"/>
    <n v="0.64857142857142858"/>
    <x v="71"/>
    <n v="0.92265087440948923"/>
    <m/>
  </r>
  <r>
    <s v="SY2017-2018=&gt;SY2018-2019"/>
    <x v="5"/>
    <x v="9"/>
    <x v="0"/>
    <n v="0.85773195876288655"/>
    <n v="4.1237113402061857E-3"/>
    <n v="0.85773195876288655"/>
    <x v="72"/>
    <n v="0.59840499568844019"/>
    <n v="1"/>
  </r>
  <r>
    <s v="SY2017-2018=&gt;SY2018-2019"/>
    <x v="5"/>
    <x v="10"/>
    <x v="0"/>
    <n v="0.8753462603878116"/>
    <n v="1.3850415512465374E-2"/>
    <n v="0.8753462603878116"/>
    <x v="73"/>
    <n v="0.51327108908534247"/>
    <n v="0.85773195876288655"/>
  </r>
  <r>
    <s v="SY2017-2018=&gt;SY2018-2019"/>
    <x v="5"/>
    <x v="11"/>
    <x v="0"/>
    <n v="0.88484848484848488"/>
    <n v="6.0606060606060606E-3"/>
    <n v="0.88484848484848488"/>
    <x v="74"/>
    <n v="0.44928992839603382"/>
    <n v="0.75081246251820533"/>
  </r>
  <r>
    <s v="SY2017-2018=&gt;SY2018-2019"/>
    <x v="5"/>
    <x v="12"/>
    <x v="0"/>
    <n v="0"/>
    <n v="0"/>
    <n v="0"/>
    <x v="12"/>
    <n v="0.39755351239891479"/>
    <n v="0.66435526986459381"/>
  </r>
  <r>
    <s v="SY2018-2019=&gt;SY2019-2020"/>
    <x v="6"/>
    <x v="0"/>
    <x v="0"/>
    <n v="0.90443686006825941"/>
    <n v="5.1194539249146756E-3"/>
    <n v="0.90443686006825941"/>
    <x v="75"/>
    <m/>
    <m/>
  </r>
  <r>
    <s v="SY2018-2019=&gt;SY2019-2020"/>
    <x v="6"/>
    <x v="1"/>
    <x v="0"/>
    <n v="0.8887096774193548"/>
    <n v="3.870967741935484E-2"/>
    <n v="0.8887096774193548"/>
    <x v="76"/>
    <n v="1"/>
    <m/>
  </r>
  <r>
    <s v="SY2018-2019=&gt;SY2019-2020"/>
    <x v="6"/>
    <x v="2"/>
    <x v="0"/>
    <n v="0.89703588143525737"/>
    <n v="4.6801872074882997E-2"/>
    <n v="0.89703588143525737"/>
    <x v="77"/>
    <n v="0.8887096774193548"/>
    <m/>
  </r>
  <r>
    <s v="SY2018-2019=&gt;SY2019-2020"/>
    <x v="6"/>
    <x v="3"/>
    <x v="0"/>
    <n v="0.9183006535947712"/>
    <n v="4.5751633986928102E-2"/>
    <n v="0.9183006535947712"/>
    <x v="78"/>
    <n v="0.79720446882391416"/>
    <m/>
  </r>
  <r>
    <s v="SY2018-2019=&gt;SY2019-2020"/>
    <x v="6"/>
    <x v="4"/>
    <x v="0"/>
    <n v="0.939873417721519"/>
    <n v="3.4810126582278479E-2"/>
    <n v="0.939873417721519"/>
    <x v="79"/>
    <n v="0.73207338476967276"/>
    <m/>
  </r>
  <r>
    <s v="SY2018-2019=&gt;SY2019-2020"/>
    <x v="6"/>
    <x v="5"/>
    <x v="0"/>
    <n v="0.86499215070643642"/>
    <n v="4.2386185243328101E-2"/>
    <n v="0.86499215070643642"/>
    <x v="80"/>
    <n v="0.68805631416643298"/>
    <m/>
  </r>
  <r>
    <s v="SY2018-2019=&gt;SY2019-2020"/>
    <x v="6"/>
    <x v="6"/>
    <x v="0"/>
    <n v="0.89482200647249188"/>
    <n v="1.7799352750809062E-2"/>
    <n v="0.89482200647249188"/>
    <x v="81"/>
    <n v="0.59516331099796638"/>
    <m/>
  </r>
  <r>
    <s v="SY2018-2019=&gt;SY2019-2020"/>
    <x v="6"/>
    <x v="7"/>
    <x v="0"/>
    <n v="1.1666666666666667"/>
    <n v="2.1035598705501618E-2"/>
    <n v="1.1666666666666667"/>
    <x v="82"/>
    <n v="0.53256522812601192"/>
    <m/>
  </r>
  <r>
    <s v="SY2018-2019=&gt;SY2019-2020"/>
    <x v="6"/>
    <x v="8"/>
    <x v="0"/>
    <n v="0.61118690313778989"/>
    <n v="8.1855388813096858E-3"/>
    <n v="0.61118690313778989"/>
    <x v="83"/>
    <n v="0.62132609948034734"/>
    <m/>
  </r>
  <r>
    <s v="SY2018-2019=&gt;SY2019-2020"/>
    <x v="6"/>
    <x v="9"/>
    <x v="0"/>
    <n v="0.87061403508771928"/>
    <n v="2.1929824561403508E-2"/>
    <n v="0.87061403508771928"/>
    <x v="84"/>
    <n v="0.37974637458007587"/>
    <n v="1"/>
  </r>
  <r>
    <s v="SY2018-2019=&gt;SY2019-2020"/>
    <x v="6"/>
    <x v="10"/>
    <x v="0"/>
    <n v="0.78384798099762465"/>
    <n v="3.0878859857482184E-2"/>
    <n v="0.78384798099762465"/>
    <x v="85"/>
    <n v="0.33061252348309239"/>
    <n v="0.87061403508771928"/>
  </r>
  <r>
    <s v="SY2018-2019=&gt;SY2019-2020"/>
    <x v="6"/>
    <x v="11"/>
    <x v="0"/>
    <n v="0.87106918238993714"/>
    <n v="1.8867924528301886E-2"/>
    <n v="0.87106918238993714"/>
    <x v="86"/>
    <n v="0.25914995902475174"/>
    <n v="0.68242905363170392"/>
  </r>
  <r>
    <s v="SY2018-2019=&gt;SY2019-2020"/>
    <x v="6"/>
    <x v="12"/>
    <x v="0"/>
    <n v="0"/>
    <n v="0"/>
    <n v="0"/>
    <x v="12"/>
    <n v="0.22573754292407622"/>
    <n v="0.59444291778610692"/>
  </r>
  <r>
    <s v="SY2012-2013=&gt;SY2013-2014"/>
    <x v="0"/>
    <x v="0"/>
    <x v="1"/>
    <n v="1.0808240887480189"/>
    <n v="4.1204437400950873E-2"/>
    <n v="1.0808240887480189"/>
    <x v="87"/>
    <m/>
    <m/>
  </r>
  <r>
    <s v="SY2012-2013=&gt;SY2013-2014"/>
    <x v="0"/>
    <x v="1"/>
    <x v="1"/>
    <n v="0.90422535211267607"/>
    <n v="2.9577464788732393E-2"/>
    <n v="0.90422535211267607"/>
    <x v="88"/>
    <n v="1"/>
    <m/>
  </r>
  <r>
    <s v="SY2012-2013=&gt;SY2013-2014"/>
    <x v="0"/>
    <x v="2"/>
    <x v="1"/>
    <n v="0.93445121951219512"/>
    <n v="2.4390243902439025E-2"/>
    <n v="0.93445121951219512"/>
    <x v="89"/>
    <n v="0.90422535211267607"/>
    <m/>
  </r>
  <r>
    <s v="SY2012-2013=&gt;SY2013-2014"/>
    <x v="0"/>
    <x v="3"/>
    <x v="1"/>
    <n v="0.95652173913043481"/>
    <n v="1.7713365539452495E-2"/>
    <n v="0.95652173913043481"/>
    <x v="90"/>
    <n v="0.84495448299553422"/>
    <m/>
  </r>
  <r>
    <s v="SY2012-2013=&gt;SY2013-2014"/>
    <x v="0"/>
    <x v="4"/>
    <x v="1"/>
    <n v="0.9622980251346499"/>
    <n v="7.1813285457809697E-3"/>
    <n v="0.9622980251346499"/>
    <x v="91"/>
    <n v="0.80821733156094577"/>
    <m/>
  </r>
  <r>
    <s v="SY2012-2013=&gt;SY2013-2014"/>
    <x v="0"/>
    <x v="5"/>
    <x v="1"/>
    <n v="0.90209790209790208"/>
    <n v="6.993006993006993E-3"/>
    <n v="0.90209790209790208"/>
    <x v="92"/>
    <n v="0.77774594204069469"/>
    <m/>
  </r>
  <r>
    <s v="SY2012-2013=&gt;SY2013-2014"/>
    <x v="0"/>
    <x v="6"/>
    <x v="1"/>
    <n v="0.91881918819188191"/>
    <n v="1.8450184501845018E-2"/>
    <n v="0.91881918819188191"/>
    <x v="93"/>
    <n v="0.70160298268006727"/>
    <m/>
  </r>
  <r>
    <s v="SY2012-2013=&gt;SY2013-2014"/>
    <x v="0"/>
    <x v="7"/>
    <x v="1"/>
    <n v="0.7178130511463845"/>
    <n v="1.7636684303350969E-2"/>
    <n v="0.7178130511463845"/>
    <x v="94"/>
    <n v="0.64464628297910243"/>
    <m/>
  </r>
  <r>
    <s v="SY2012-2013=&gt;SY2013-2014"/>
    <x v="0"/>
    <x v="8"/>
    <x v="1"/>
    <n v="1.0285035629453683"/>
    <n v="1.4251781472684086E-2"/>
    <n v="1.0285035629453683"/>
    <x v="95"/>
    <n v="0.46273551529540508"/>
    <m/>
  </r>
  <r>
    <s v="SY2012-2013=&gt;SY2013-2014"/>
    <x v="0"/>
    <x v="9"/>
    <x v="1"/>
    <n v="0.88800000000000001"/>
    <n v="0.13866666666666666"/>
    <n v="0.88800000000000001"/>
    <x v="96"/>
    <n v="0.47592512618268507"/>
    <n v="1"/>
  </r>
  <r>
    <s v="SY2012-2013=&gt;SY2013-2014"/>
    <x v="0"/>
    <x v="10"/>
    <x v="1"/>
    <n v="0.78830083565459608"/>
    <n v="3.3426183844011144E-2"/>
    <n v="0.78830083565459608"/>
    <x v="97"/>
    <n v="0.42262151205022436"/>
    <n v="0.88800000000000001"/>
  </r>
  <r>
    <s v="SY2012-2013=&gt;SY2013-2014"/>
    <x v="0"/>
    <x v="11"/>
    <x v="1"/>
    <n v="0.94482758620689655"/>
    <n v="6.8965517241379309E-3"/>
    <n v="0.94482758620689655"/>
    <x v="98"/>
    <n v="0.33315289111480079"/>
    <n v="0.70001114206128134"/>
  </r>
  <r>
    <s v="SY2012-2013=&gt;SY2013-2014"/>
    <x v="0"/>
    <x v="12"/>
    <x v="1"/>
    <n v="0"/>
    <n v="0"/>
    <n v="0"/>
    <x v="12"/>
    <n v="0.31477204194984626"/>
    <n v="0.66138983767169346"/>
  </r>
  <r>
    <s v="SY2013-2014=&gt;SY2014-2015"/>
    <x v="1"/>
    <x v="0"/>
    <x v="1"/>
    <n v="0.78978102189781019"/>
    <n v="2.6277372262773723E-2"/>
    <n v="0.78978102189781019"/>
    <x v="99"/>
    <m/>
    <m/>
  </r>
  <r>
    <s v="SY2013-2014=&gt;SY2014-2015"/>
    <x v="1"/>
    <x v="1"/>
    <x v="1"/>
    <n v="0.90753911806543386"/>
    <n v="4.9786628733997154E-2"/>
    <n v="0.90753911806543386"/>
    <x v="100"/>
    <n v="1"/>
    <m/>
  </r>
  <r>
    <s v="SY2013-2014=&gt;SY2014-2015"/>
    <x v="1"/>
    <x v="2"/>
    <x v="1"/>
    <n v="1.0288753799392096"/>
    <n v="5.7750759878419454E-2"/>
    <n v="1.0288753799392096"/>
    <x v="101"/>
    <n v="0.90753911806543386"/>
    <m/>
  </r>
  <r>
    <s v="SY2013-2014=&gt;SY2014-2015"/>
    <x v="1"/>
    <x v="3"/>
    <x v="1"/>
    <n v="0.98076923076923073"/>
    <n v="4.0064102564102567E-2"/>
    <n v="0.98076923076923073"/>
    <x v="102"/>
    <n v="0.9337446549092685"/>
    <m/>
  </r>
  <r>
    <s v="SY2013-2014=&gt;SY2014-2015"/>
    <x v="1"/>
    <x v="4"/>
    <x v="1"/>
    <n v="1.008361204013378"/>
    <n v="2.6755852842809364E-2"/>
    <n v="1.008361204013378"/>
    <x v="103"/>
    <n v="0.91578802693024408"/>
    <m/>
  </r>
  <r>
    <s v="SY2013-2014=&gt;SY2014-2015"/>
    <x v="1"/>
    <x v="5"/>
    <x v="1"/>
    <n v="0.99814814814814812"/>
    <n v="2.9629629629629631E-2"/>
    <n v="0.99814814814814812"/>
    <x v="104"/>
    <n v="0.92344511745641678"/>
    <m/>
  </r>
  <r>
    <s v="SY2013-2014=&gt;SY2014-2015"/>
    <x v="1"/>
    <x v="6"/>
    <x v="1"/>
    <n v="0.90494296577946765"/>
    <n v="2.6615969581749048E-2"/>
    <n v="0.90494296577946765"/>
    <x v="105"/>
    <n v="0.92173503390557154"/>
    <m/>
  </r>
  <r>
    <s v="SY2013-2014=&gt;SY2014-2015"/>
    <x v="1"/>
    <x v="7"/>
    <x v="1"/>
    <n v="1.0826771653543308"/>
    <n v="1.1811023622047244E-2"/>
    <n v="1.0826771653543308"/>
    <x v="106"/>
    <n v="0.8341176352453461"/>
    <m/>
  </r>
  <r>
    <s v="SY2013-2014=&gt;SY2014-2015"/>
    <x v="1"/>
    <x v="8"/>
    <x v="1"/>
    <n v="1.1864406779661016"/>
    <n v="1.6949152542372881E-2"/>
    <n v="1.1864406779661016"/>
    <x v="107"/>
    <n v="0.90308011689948897"/>
    <m/>
  </r>
  <r>
    <s v="SY2013-2014=&gt;SY2014-2015"/>
    <x v="1"/>
    <x v="9"/>
    <x v="1"/>
    <n v="0.89896907216494848"/>
    <n v="6.1855670103092786E-2"/>
    <n v="0.89896907216494848"/>
    <x v="108"/>
    <n v="1.0714509861519361"/>
    <n v="1"/>
  </r>
  <r>
    <s v="SY2013-2014=&gt;SY2014-2015"/>
    <x v="1"/>
    <x v="10"/>
    <x v="1"/>
    <n v="0.93333333333333335"/>
    <n v="3.4782608695652174E-2"/>
    <n v="0.93333333333333335"/>
    <x v="109"/>
    <n v="0.96320129889122508"/>
    <n v="0.89896907216494848"/>
  </r>
  <r>
    <s v="SY2013-2014=&gt;SY2014-2015"/>
    <x v="1"/>
    <x v="11"/>
    <x v="1"/>
    <n v="1.0736842105263158"/>
    <n v="2.8070175438596492E-2"/>
    <n v="1.0736842105263158"/>
    <x v="110"/>
    <n v="0.89898787896514343"/>
    <n v="0.83903780068728528"/>
  </r>
  <r>
    <s v="SY2013-2014=&gt;SY2014-2015"/>
    <x v="1"/>
    <x v="12"/>
    <x v="1"/>
    <n v="0"/>
    <n v="7.2992700729927005E-3"/>
    <n v="0"/>
    <x v="111"/>
    <n v="0.96522909109941712"/>
    <n v="0.90086163863266422"/>
  </r>
  <r>
    <s v="SY2014-2015=&gt;SY2015-2016"/>
    <x v="2"/>
    <x v="0"/>
    <x v="1"/>
    <n v="1.2332730560578662"/>
    <n v="9.0415913200723331E-3"/>
    <n v="1.2332730560578662"/>
    <x v="112"/>
    <m/>
    <m/>
  </r>
  <r>
    <s v="SY2014-2015=&gt;SY2015-2016"/>
    <x v="2"/>
    <x v="1"/>
    <x v="1"/>
    <n v="1.1440972222222223"/>
    <n v="4.1666666666666664E-2"/>
    <n v="1.1440972222222223"/>
    <x v="113"/>
    <n v="1"/>
    <m/>
  </r>
  <r>
    <s v="SY2014-2015=&gt;SY2015-2016"/>
    <x v="2"/>
    <x v="2"/>
    <x v="1"/>
    <n v="1.0162721893491125"/>
    <n v="2.514792899408284E-2"/>
    <n v="1.0162721893491125"/>
    <x v="114"/>
    <n v="1.1440972222222223"/>
    <m/>
  </r>
  <r>
    <s v="SY2014-2015=&gt;SY2015-2016"/>
    <x v="2"/>
    <x v="3"/>
    <x v="1"/>
    <n v="0.9358974358974359"/>
    <n v="2.1367521367521368E-2"/>
    <n v="0.9358974358974359"/>
    <x v="115"/>
    <n v="1.162714188856016"/>
    <m/>
  </r>
  <r>
    <s v="SY2014-2015=&gt;SY2015-2016"/>
    <x v="2"/>
    <x v="4"/>
    <x v="1"/>
    <n v="1.0286624203821657"/>
    <n v="1.9108280254777069E-2"/>
    <n v="1.0286624203821657"/>
    <x v="116"/>
    <n v="1.0881812280319123"/>
    <m/>
  </r>
  <r>
    <s v="SY2014-2015=&gt;SY2015-2016"/>
    <x v="2"/>
    <x v="5"/>
    <x v="1"/>
    <n v="0.91922455573505657"/>
    <n v="2.10016155088853E-2"/>
    <n v="0.91922455573505657"/>
    <x v="117"/>
    <n v="1.1193711358417442"/>
    <m/>
  </r>
  <r>
    <s v="SY2014-2015=&gt;SY2015-2016"/>
    <x v="2"/>
    <x v="6"/>
    <x v="1"/>
    <n v="0.98553345388788427"/>
    <n v="2.1699819168173599E-2"/>
    <n v="0.98553345388788427"/>
    <x v="118"/>
    <n v="1.0289534350467731"/>
    <m/>
  </r>
  <r>
    <s v="SY2014-2015=&gt;SY2015-2016"/>
    <x v="2"/>
    <x v="7"/>
    <x v="1"/>
    <n v="1.3485477178423237"/>
    <n v="2.0746887966804978E-2"/>
    <n v="1.3485477178423237"/>
    <x v="119"/>
    <n v="1.0140680327314491"/>
    <m/>
  </r>
  <r>
    <s v="SY2014-2015=&gt;SY2015-2016"/>
    <x v="2"/>
    <x v="8"/>
    <x v="1"/>
    <n v="0.86894075403949733"/>
    <n v="7.1813285457809697E-3"/>
    <n v="0.86894075403949733"/>
    <x v="120"/>
    <n v="1.3675191312768504"/>
    <m/>
  </r>
  <r>
    <s v="SY2014-2015=&gt;SY2015-2016"/>
    <x v="2"/>
    <x v="9"/>
    <x v="1"/>
    <n v="0.84615384615384615"/>
    <n v="7.3076923076923081E-2"/>
    <n v="0.84615384615384615"/>
    <x v="121"/>
    <n v="1.1882931050951449"/>
    <n v="1"/>
  </r>
  <r>
    <s v="SY2014-2015=&gt;SY2015-2016"/>
    <x v="2"/>
    <x v="10"/>
    <x v="1"/>
    <n v="0.84375"/>
    <n v="3.125E-2"/>
    <n v="0.84375"/>
    <x v="122"/>
    <n v="1.0054787812343533"/>
    <n v="0.84615384615384615"/>
  </r>
  <r>
    <s v="SY2014-2015=&gt;SY2015-2016"/>
    <x v="2"/>
    <x v="11"/>
    <x v="1"/>
    <n v="0.8"/>
    <n v="6.0606060606060608E-2"/>
    <n v="0.8"/>
    <x v="123"/>
    <n v="0.84837272166648559"/>
    <n v="0.71394230769230771"/>
  </r>
  <r>
    <s v="SY2014-2015=&gt;SY2015-2016"/>
    <x v="2"/>
    <x v="12"/>
    <x v="1"/>
    <n v="0"/>
    <n v="3.246753246753247E-3"/>
    <n v="0"/>
    <x v="124"/>
    <n v="0.67869817733318849"/>
    <n v="0.57115384615384623"/>
  </r>
  <r>
    <s v="SY2015-2016=&gt;SY2016-2017"/>
    <x v="3"/>
    <x v="0"/>
    <x v="1"/>
    <n v="0.99821746880570406"/>
    <n v="1.7825311942959002E-2"/>
    <n v="0.99821746880570406"/>
    <x v="125"/>
    <m/>
    <m/>
  </r>
  <r>
    <s v="SY2015-2016=&gt;SY2016-2017"/>
    <x v="3"/>
    <x v="1"/>
    <x v="1"/>
    <n v="0.943342776203966"/>
    <n v="4.1076487252124649E-2"/>
    <n v="0.943342776203966"/>
    <x v="126"/>
    <n v="1"/>
    <m/>
  </r>
  <r>
    <s v="SY2015-2016=&gt;SY2016-2017"/>
    <x v="3"/>
    <x v="2"/>
    <x v="1"/>
    <n v="0.90532544378698221"/>
    <n v="2.9585798816568046E-2"/>
    <n v="0.90532544378698221"/>
    <x v="127"/>
    <n v="0.943342776203966"/>
    <m/>
  </r>
  <r>
    <s v="SY2015-2016=&gt;SY2016-2017"/>
    <x v="3"/>
    <x v="3"/>
    <x v="1"/>
    <n v="0.90028490028490027"/>
    <n v="2.1367521367521368E-2"/>
    <n v="0.90028490028490027"/>
    <x v="128"/>
    <n v="0.85403221751009939"/>
    <m/>
  </r>
  <r>
    <s v="SY2015-2016=&gt;SY2016-2017"/>
    <x v="3"/>
    <x v="4"/>
    <x v="1"/>
    <n v="0.95964125560538116"/>
    <n v="1.6442451420029897E-2"/>
    <n v="0.95964125560538116"/>
    <x v="129"/>
    <n v="0.76887230978117205"/>
    <m/>
  </r>
  <r>
    <s v="SY2015-2016=&gt;SY2016-2017"/>
    <x v="3"/>
    <x v="5"/>
    <x v="1"/>
    <n v="0.93474962063732925"/>
    <n v="1.2139605462822459E-2"/>
    <n v="0.93474962063732925"/>
    <x v="130"/>
    <n v="0.7378415887586135"/>
    <m/>
  </r>
  <r>
    <s v="SY2015-2016=&gt;SY2016-2017"/>
    <x v="3"/>
    <x v="6"/>
    <x v="1"/>
    <n v="0.99827882960413084"/>
    <n v="1.2048192771084338E-2"/>
    <n v="0.99827882960413084"/>
    <x v="131"/>
    <n v="0.68969714518255831"/>
    <m/>
  </r>
  <r>
    <s v="SY2015-2016=&gt;SY2016-2017"/>
    <x v="3"/>
    <x v="7"/>
    <x v="1"/>
    <n v="1.2486486486486486"/>
    <n v="7.2072072072072073E-3"/>
    <n v="1.2486486486486486"/>
    <x v="132"/>
    <n v="0.68851005887415462"/>
    <m/>
  </r>
  <r>
    <s v="SY2015-2016=&gt;SY2016-2017"/>
    <x v="3"/>
    <x v="8"/>
    <x v="1"/>
    <n v="0.73088685015290522"/>
    <n v="9.1743119266055051E-3"/>
    <n v="0.73088685015290522"/>
    <x v="133"/>
    <n v="0.85970715459421465"/>
    <m/>
  </r>
  <r>
    <s v="SY2015-2016=&gt;SY2016-2017"/>
    <x v="3"/>
    <x v="9"/>
    <x v="1"/>
    <n v="0.73371647509578541"/>
    <n v="7.6628352490421452E-3"/>
    <n v="0.73371647509578541"/>
    <x v="134"/>
    <n v="0.6283486542752823"/>
    <n v="1"/>
  </r>
  <r>
    <s v="SY2015-2016=&gt;SY2016-2017"/>
    <x v="3"/>
    <x v="10"/>
    <x v="1"/>
    <n v="0.88766519823788548"/>
    <n v="4.4052863436123352E-3"/>
    <n v="0.88766519823788548"/>
    <x v="135"/>
    <n v="0.46102975974604044"/>
    <n v="0.73371647509578541"/>
  </r>
  <r>
    <s v="SY2015-2016=&gt;SY2016-2017"/>
    <x v="3"/>
    <x v="11"/>
    <x v="1"/>
    <n v="0.76884422110552764"/>
    <n v="3.2663316582914576E-2"/>
    <n v="0.76884422110552764"/>
    <x v="136"/>
    <n v="0.40924007307853372"/>
    <n v="0.65129458031630294"/>
  </r>
  <r>
    <s v="SY2015-2016=&gt;SY2016-2017"/>
    <x v="3"/>
    <x v="12"/>
    <x v="1"/>
    <n v="0"/>
    <n v="0"/>
    <n v="0"/>
    <x v="12"/>
    <n v="0.31464186523123444"/>
    <n v="0.5007440743135394"/>
  </r>
  <r>
    <s v="SY2016-2017=&gt;SY2017-2018"/>
    <x v="4"/>
    <x v="0"/>
    <x v="1"/>
    <n v="1.0567375886524824"/>
    <n v="1.7730496453900711E-2"/>
    <n v="1.0567375886524824"/>
    <x v="137"/>
    <m/>
    <m/>
  </r>
  <r>
    <s v="SY2016-2017=&gt;SY2017-2018"/>
    <x v="4"/>
    <x v="1"/>
    <x v="1"/>
    <n v="0.94227504244482174"/>
    <n v="1.3582342954159592E-2"/>
    <n v="0.94227504244482174"/>
    <x v="138"/>
    <n v="1"/>
    <m/>
  </r>
  <r>
    <s v="SY2016-2017=&gt;SY2017-2018"/>
    <x v="4"/>
    <x v="2"/>
    <x v="1"/>
    <n v="0.9723032069970845"/>
    <n v="2.478134110787172E-2"/>
    <n v="0.9723032069970845"/>
    <x v="139"/>
    <n v="0.94227504244482174"/>
    <m/>
  </r>
  <r>
    <s v="SY2016-2017=&gt;SY2017-2018"/>
    <x v="4"/>
    <x v="3"/>
    <x v="1"/>
    <n v="0.95534290271132372"/>
    <n v="1.4354066985645933E-2"/>
    <n v="0.95534290271132372"/>
    <x v="140"/>
    <n v="0.91617704564241409"/>
    <m/>
  </r>
  <r>
    <s v="SY2016-2017=&gt;SY2017-2018"/>
    <x v="4"/>
    <x v="4"/>
    <x v="1"/>
    <n v="0.93623639191290819"/>
    <n v="6.2208398133748056E-3"/>
    <n v="0.93623639191290819"/>
    <x v="141"/>
    <n v="0.87526323818150875"/>
    <m/>
  </r>
  <r>
    <s v="SY2016-2017=&gt;SY2017-2018"/>
    <x v="4"/>
    <x v="5"/>
    <x v="1"/>
    <n v="0.96769230769230774"/>
    <n v="1.8461538461538463E-2"/>
    <n v="0.96769230769230774"/>
    <x v="142"/>
    <n v="0.81945329608906414"/>
    <m/>
  </r>
  <r>
    <s v="SY2016-2017=&gt;SY2017-2018"/>
    <x v="4"/>
    <x v="6"/>
    <x v="1"/>
    <n v="0.9309791332263242"/>
    <n v="1.2841091492776886E-2"/>
    <n v="0.9309791332263242"/>
    <x v="143"/>
    <n v="0.79297865113849442"/>
    <m/>
  </r>
  <r>
    <s v="SY2016-2017=&gt;SY2017-2018"/>
    <x v="4"/>
    <x v="7"/>
    <x v="1"/>
    <n v="1.2602739726027397"/>
    <n v="1.3698630136986301E-2"/>
    <n v="1.2602739726027397"/>
    <x v="144"/>
    <n v="0.7382465773038952"/>
    <m/>
  </r>
  <r>
    <s v="SY2016-2017=&gt;SY2017-2018"/>
    <x v="4"/>
    <x v="8"/>
    <x v="1"/>
    <n v="0.63519313304721026"/>
    <n v="1.1444921316165951E-2"/>
    <n v="0.63519313304721026"/>
    <x v="145"/>
    <n v="0.93039294673915551"/>
    <m/>
  </r>
  <r>
    <s v="SY2016-2017=&gt;SY2017-2018"/>
    <x v="4"/>
    <x v="9"/>
    <x v="1"/>
    <n v="0.8568464730290456"/>
    <n v="2.0746887966804979E-3"/>
    <n v="0.8568464730290456"/>
    <x v="146"/>
    <n v="0.59097921080427041"/>
    <n v="1"/>
  </r>
  <r>
    <s v="SY2016-2017=&gt;SY2017-2018"/>
    <x v="4"/>
    <x v="10"/>
    <x v="1"/>
    <n v="0.8467532467532467"/>
    <n v="7.7922077922077922E-3"/>
    <n v="0.8467532467532467"/>
    <x v="147"/>
    <n v="0.50637845241112789"/>
    <n v="0.8568464730290456"/>
  </r>
  <r>
    <s v="SY2016-2017=&gt;SY2017-2018"/>
    <x v="4"/>
    <x v="11"/>
    <x v="1"/>
    <n v="0.84855769230769229"/>
    <n v="9.6153846153846159E-3"/>
    <n v="0.84855769230769229"/>
    <x v="148"/>
    <n v="0.42877759866500698"/>
    <n v="0.72553753300641255"/>
  </r>
  <r>
    <s v="SY2016-2017=&gt;SY2017-2018"/>
    <x v="4"/>
    <x v="12"/>
    <x v="1"/>
    <n v="0"/>
    <n v="6.5359477124183009E-3"/>
    <n v="0"/>
    <x v="149"/>
    <n v="0.36384252963641217"/>
    <n v="0.61566045469053754"/>
  </r>
  <r>
    <s v="SY2017-2018=&gt;SY2018-2019"/>
    <x v="5"/>
    <x v="0"/>
    <x v="1"/>
    <n v="1.0018281535648994"/>
    <n v="1.6453382084095063E-2"/>
    <n v="1.0018281535648994"/>
    <x v="150"/>
    <m/>
    <m/>
  </r>
  <r>
    <s v="SY2017-2018=&gt;SY2018-2019"/>
    <x v="5"/>
    <x v="1"/>
    <x v="1"/>
    <n v="0.9370860927152318"/>
    <n v="3.1456953642384107E-2"/>
    <n v="0.9370860927152318"/>
    <x v="151"/>
    <n v="1"/>
    <m/>
  </r>
  <r>
    <s v="SY2017-2018=&gt;SY2018-2019"/>
    <x v="5"/>
    <x v="2"/>
    <x v="1"/>
    <n v="0.93881118881118886"/>
    <n v="1.7482517482517484E-2"/>
    <n v="0.93881118881118886"/>
    <x v="152"/>
    <n v="0.9370860927152318"/>
    <m/>
  </r>
  <r>
    <s v="SY2017-2018=&gt;SY2018-2019"/>
    <x v="5"/>
    <x v="3"/>
    <x v="1"/>
    <n v="0.88313609467455623"/>
    <n v="1.3313609467455622E-2"/>
    <n v="0.88313609467455623"/>
    <x v="153"/>
    <n v="0.87974690872041872"/>
    <m/>
  </r>
  <r>
    <s v="SY2017-2018=&gt;SY2018-2019"/>
    <x v="5"/>
    <x v="4"/>
    <x v="1"/>
    <n v="0.95356550580431176"/>
    <n v="1.658374792703151E-2"/>
    <n v="0.95356550580431176"/>
    <x v="154"/>
    <n v="0.77693624926936389"/>
    <m/>
  </r>
  <r>
    <s v="SY2017-2018=&gt;SY2018-2019"/>
    <x v="5"/>
    <x v="5"/>
    <x v="1"/>
    <n v="0.94951140065146578"/>
    <n v="2.4429967426710098E-2"/>
    <n v="0.94951140065146578"/>
    <x v="155"/>
    <n v="0.74085960751224578"/>
    <m/>
  </r>
  <r>
    <s v="SY2017-2018=&gt;SY2018-2019"/>
    <x v="5"/>
    <x v="6"/>
    <x v="1"/>
    <n v="0.93720565149136581"/>
    <n v="7.8492935635792772E-3"/>
    <n v="0.93720565149136581"/>
    <x v="156"/>
    <n v="0.70345464361504773"/>
    <m/>
  </r>
  <r>
    <s v="SY2017-2018=&gt;SY2018-2019"/>
    <x v="5"/>
    <x v="7"/>
    <x v="1"/>
    <n v="1.272108843537415"/>
    <n v="6.8027210884353739E-3"/>
    <n v="1.272108843537415"/>
    <x v="157"/>
    <n v="0.65928166756386741"/>
    <m/>
  </r>
  <r>
    <s v="SY2017-2018=&gt;SY2018-2019"/>
    <x v="5"/>
    <x v="8"/>
    <x v="1"/>
    <n v="0.6411290322580645"/>
    <n v="6.7204301075268818E-3"/>
    <n v="0.6411290322580645"/>
    <x v="158"/>
    <n v="0.83867803969008992"/>
    <m/>
  </r>
  <r>
    <s v="SY2017-2018=&gt;SY2018-2019"/>
    <x v="5"/>
    <x v="9"/>
    <x v="1"/>
    <n v="0.92359550561797754"/>
    <n v="6.7415730337078653E-3"/>
    <n v="0.92359550561797754"/>
    <x v="159"/>
    <n v="0.53770083996259799"/>
    <n v="1"/>
  </r>
  <r>
    <s v="SY2017-2018=&gt;SY2018-2019"/>
    <x v="5"/>
    <x v="10"/>
    <x v="1"/>
    <n v="0.89663461538461542"/>
    <n v="2.403846153846154E-3"/>
    <n v="0.89663461538461542"/>
    <x v="160"/>
    <n v="0.49661807915646689"/>
    <n v="0.92359550561797754"/>
  </r>
  <r>
    <s v="SY2017-2018=&gt;SY2018-2019"/>
    <x v="5"/>
    <x v="11"/>
    <x v="1"/>
    <n v="0.92727272727272725"/>
    <n v="3.0303030303030303E-3"/>
    <n v="0.92727272727272725"/>
    <x v="161"/>
    <n v="0.4452849603975052"/>
    <n v="0.82812770095073474"/>
  </r>
  <r>
    <s v="SY2017-2018=&gt;SY2018-2019"/>
    <x v="5"/>
    <x v="12"/>
    <x v="1"/>
    <n v="0"/>
    <n v="0"/>
    <n v="0"/>
    <x v="12"/>
    <n v="0.41290059964132297"/>
    <n v="0.76790023179068123"/>
  </r>
  <r>
    <s v="SY2018-2019=&gt;SY2019-2020"/>
    <x v="6"/>
    <x v="0"/>
    <x v="1"/>
    <n v="0.93482309124767227"/>
    <n v="7.4487895716945996E-3"/>
    <n v="0.93482309124767227"/>
    <x v="162"/>
    <m/>
    <m/>
  </r>
  <r>
    <s v="SY2018-2019=&gt;SY2019-2020"/>
    <x v="6"/>
    <x v="1"/>
    <x v="1"/>
    <n v="0.94003527336860671"/>
    <n v="2.292768959435626E-2"/>
    <n v="0.94003527336860671"/>
    <x v="163"/>
    <n v="1"/>
    <m/>
  </r>
  <r>
    <s v="SY2018-2019=&gt;SY2019-2020"/>
    <x v="6"/>
    <x v="2"/>
    <x v="1"/>
    <n v="0.90972222222222221"/>
    <n v="3.125E-2"/>
    <n v="0.90972222222222221"/>
    <x v="164"/>
    <n v="0.94003527336860671"/>
    <m/>
  </r>
  <r>
    <s v="SY2018-2019=&gt;SY2019-2020"/>
    <x v="6"/>
    <x v="3"/>
    <x v="1"/>
    <n v="0.90293040293040294"/>
    <n v="2.9304029304029304E-2"/>
    <n v="0.90293040293040294"/>
    <x v="165"/>
    <n v="0.85517097785616303"/>
    <m/>
  </r>
  <r>
    <s v="SY2018-2019=&gt;SY2019-2020"/>
    <x v="6"/>
    <x v="4"/>
    <x v="1"/>
    <n v="0.89785831960461282"/>
    <n v="2.1416803953871501E-2"/>
    <n v="0.89785831960461282"/>
    <x v="166"/>
    <n v="0.77215987561005195"/>
    <m/>
  </r>
  <r>
    <s v="SY2018-2019=&gt;SY2019-2020"/>
    <x v="6"/>
    <x v="5"/>
    <x v="1"/>
    <n v="0.92881355932203391"/>
    <n v="2.0338983050847456E-2"/>
    <n v="0.92881355932203391"/>
    <x v="167"/>
    <n v="0.69329016838134805"/>
    <m/>
  </r>
  <r>
    <s v="SY2018-2019=&gt;SY2019-2020"/>
    <x v="6"/>
    <x v="6"/>
    <x v="1"/>
    <n v="0.94897959183673475"/>
    <n v="1.3605442176870748E-2"/>
    <n v="0.94897959183673475"/>
    <x v="168"/>
    <n v="0.6439373089372521"/>
    <m/>
  </r>
  <r>
    <s v="SY2018-2019=&gt;SY2019-2020"/>
    <x v="6"/>
    <x v="7"/>
    <x v="1"/>
    <n v="1.3094841930116472"/>
    <n v="3.3277870216306157E-3"/>
    <n v="1.3094841930116472"/>
    <x v="169"/>
    <n v="0.61108336460371881"/>
    <m/>
  </r>
  <r>
    <s v="SY2018-2019=&gt;SY2019-2020"/>
    <x v="6"/>
    <x v="8"/>
    <x v="1"/>
    <n v="0.63877822045152721"/>
    <n v="7.9681274900398405E-3"/>
    <n v="0.63877822045152721"/>
    <x v="170"/>
    <n v="0.80020400656094293"/>
    <m/>
  </r>
  <r>
    <s v="SY2018-2019=&gt;SY2019-2020"/>
    <x v="6"/>
    <x v="9"/>
    <x v="1"/>
    <n v="0.86250000000000004"/>
    <n v="1.4583333333333334E-2"/>
    <n v="0.86250000000000004"/>
    <x v="171"/>
    <n v="0.51115289130918129"/>
    <n v="1"/>
  </r>
  <r>
    <s v="SY2018-2019=&gt;SY2019-2020"/>
    <x v="6"/>
    <x v="10"/>
    <x v="1"/>
    <n v="0.85194174757281549"/>
    <n v="9.7087378640776691E-3"/>
    <n v="0.85194174757281549"/>
    <x v="172"/>
    <n v="0.44086936875416888"/>
    <n v="0.86250000000000004"/>
  </r>
  <r>
    <s v="SY2018-2019=&gt;SY2019-2020"/>
    <x v="6"/>
    <x v="11"/>
    <x v="1"/>
    <n v="0.86631016042780751"/>
    <n v="1.06951871657754E-2"/>
    <n v="0.86631016042780751"/>
    <x v="173"/>
    <n v="0.37559502046775067"/>
    <n v="0.73479975728155345"/>
  </r>
  <r>
    <s v="SY2018-2019=&gt;SY2019-2020"/>
    <x v="6"/>
    <x v="12"/>
    <x v="1"/>
    <n v="0"/>
    <n v="2.6143790849673203E-2"/>
    <n v="0"/>
    <x v="174"/>
    <n v="0.3253817824373027"/>
    <n v="0.6365644956128966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9">
  <r>
    <x v="0"/>
    <x v="0"/>
    <n v="665"/>
    <n v="600"/>
    <n v="1265"/>
    <n v="5"/>
    <n v="3"/>
    <n v="8"/>
    <n v="-1"/>
    <n v="0"/>
    <n v="2"/>
  </r>
  <r>
    <x v="0"/>
    <x v="1"/>
    <n v="4813"/>
    <n v="4454"/>
    <n v="9267"/>
    <m/>
    <m/>
    <m/>
    <n v="1"/>
    <n v="8"/>
    <n v="8"/>
  </r>
  <r>
    <x v="0"/>
    <x v="2"/>
    <n v="1185"/>
    <n v="1199"/>
    <n v="2384"/>
    <m/>
    <m/>
    <m/>
    <n v="9"/>
    <n v="12"/>
    <n v="4"/>
  </r>
  <r>
    <x v="1"/>
    <x v="0"/>
    <n v="620"/>
    <n v="538"/>
    <n v="1158"/>
    <n v="12"/>
    <n v="9"/>
    <n v="21"/>
    <n v="-1"/>
    <n v="0"/>
    <n v="2"/>
  </r>
  <r>
    <x v="1"/>
    <x v="1"/>
    <n v="3735"/>
    <n v="3531"/>
    <n v="7266"/>
    <n v="11"/>
    <n v="10"/>
    <n v="21"/>
    <n v="1"/>
    <n v="8"/>
    <n v="8"/>
  </r>
  <r>
    <x v="1"/>
    <x v="2"/>
    <n v="1057"/>
    <n v="1009"/>
    <n v="2066"/>
    <n v="1"/>
    <m/>
    <n v="1"/>
    <n v="9"/>
    <n v="12"/>
    <n v="4"/>
  </r>
  <r>
    <x v="2"/>
    <x v="0"/>
    <n v="544"/>
    <n v="533"/>
    <n v="1077"/>
    <n v="7"/>
    <n v="6"/>
    <n v="13"/>
    <n v="-1"/>
    <n v="0"/>
    <n v="2"/>
  </r>
  <r>
    <x v="2"/>
    <x v="1"/>
    <n v="3826"/>
    <n v="3578"/>
    <n v="7404"/>
    <n v="29"/>
    <n v="19"/>
    <n v="48"/>
    <n v="1"/>
    <n v="8"/>
    <n v="8"/>
  </r>
  <r>
    <x v="2"/>
    <x v="2"/>
    <n v="516"/>
    <n v="574"/>
    <n v="1090"/>
    <m/>
    <n v="3"/>
    <n v="3"/>
    <n v="9"/>
    <n v="12"/>
    <n v="4"/>
  </r>
  <r>
    <x v="3"/>
    <x v="0"/>
    <n v="514"/>
    <n v="544"/>
    <n v="1058"/>
    <n v="28"/>
    <n v="24"/>
    <n v="52"/>
    <n v="-1"/>
    <n v="0"/>
    <n v="2"/>
  </r>
  <r>
    <x v="3"/>
    <x v="1"/>
    <n v="3930"/>
    <n v="3635"/>
    <n v="7565"/>
    <n v="88"/>
    <n v="57"/>
    <n v="145"/>
    <n v="1"/>
    <n v="8"/>
    <n v="8"/>
  </r>
  <r>
    <x v="3"/>
    <x v="2"/>
    <n v="730"/>
    <n v="789"/>
    <n v="1519"/>
    <n v="6"/>
    <n v="5"/>
    <n v="11"/>
    <n v="9"/>
    <n v="12"/>
    <n v="4"/>
  </r>
  <r>
    <x v="4"/>
    <x v="0"/>
    <n v="700"/>
    <n v="662"/>
    <n v="1362"/>
    <n v="29"/>
    <n v="23"/>
    <n v="52"/>
    <n v="-1"/>
    <n v="0"/>
    <n v="2"/>
  </r>
  <r>
    <x v="4"/>
    <x v="1"/>
    <n v="4376"/>
    <n v="4101"/>
    <n v="8477"/>
    <n v="112"/>
    <n v="68"/>
    <n v="180"/>
    <n v="1"/>
    <n v="8"/>
    <n v="8"/>
  </r>
  <r>
    <x v="4"/>
    <x v="2"/>
    <n v="1027"/>
    <n v="1122"/>
    <n v="2149"/>
    <n v="2"/>
    <n v="6"/>
    <n v="8"/>
    <n v="9"/>
    <n v="12"/>
    <n v="4"/>
  </r>
  <r>
    <x v="5"/>
    <x v="0"/>
    <n v="677"/>
    <n v="631"/>
    <n v="1308"/>
    <n v="39"/>
    <n v="42"/>
    <n v="81"/>
    <n v="-1"/>
    <n v="0"/>
    <n v="2"/>
  </r>
  <r>
    <x v="5"/>
    <x v="1"/>
    <n v="4968"/>
    <n v="4646"/>
    <n v="9614"/>
    <n v="110"/>
    <n v="59"/>
    <n v="169"/>
    <n v="1"/>
    <n v="8"/>
    <n v="8"/>
  </r>
  <r>
    <x v="5"/>
    <x v="2"/>
    <n v="1240"/>
    <n v="1306"/>
    <n v="2546"/>
    <n v="29"/>
    <n v="15"/>
    <n v="44"/>
    <n v="9"/>
    <n v="12"/>
    <n v="4"/>
  </r>
  <r>
    <x v="6"/>
    <x v="0"/>
    <n v="704"/>
    <n v="685"/>
    <n v="1389"/>
    <n v="33"/>
    <n v="26"/>
    <n v="59"/>
    <n v="-1"/>
    <n v="0"/>
    <n v="2"/>
  </r>
  <r>
    <x v="6"/>
    <x v="1"/>
    <n v="4795"/>
    <n v="4570"/>
    <n v="9365"/>
    <n v="161"/>
    <n v="82"/>
    <n v="243"/>
    <n v="1"/>
    <n v="8"/>
    <n v="8"/>
  </r>
  <r>
    <x v="6"/>
    <x v="2"/>
    <n v="1320"/>
    <n v="1389"/>
    <n v="2709"/>
    <n v="65"/>
    <n v="66"/>
    <n v="131"/>
    <n v="9"/>
    <n v="12"/>
    <n v="4"/>
  </r>
  <r>
    <x v="7"/>
    <x v="0"/>
    <n v="602"/>
    <n v="582"/>
    <n v="1184"/>
    <n v="23"/>
    <n v="18"/>
    <n v="41"/>
    <n v="-1"/>
    <n v="0"/>
    <n v="2"/>
  </r>
  <r>
    <x v="7"/>
    <x v="1"/>
    <n v="5060"/>
    <n v="4793"/>
    <n v="9853"/>
    <n v="224"/>
    <n v="157"/>
    <n v="381"/>
    <n v="1"/>
    <n v="8"/>
    <n v="8"/>
  </r>
  <r>
    <x v="7"/>
    <x v="2"/>
    <n v="1519"/>
    <n v="1606"/>
    <n v="3125"/>
    <n v="41"/>
    <n v="52"/>
    <n v="93"/>
    <n v="9"/>
    <n v="12"/>
    <n v="4"/>
  </r>
  <r>
    <x v="8"/>
    <x v="0"/>
    <n v="710"/>
    <n v="646"/>
    <n v="1356"/>
    <n v="15"/>
    <n v="5"/>
    <n v="20"/>
    <n v="-1"/>
    <n v="0"/>
    <n v="2"/>
  </r>
  <r>
    <x v="8"/>
    <x v="1"/>
    <n v="5510"/>
    <n v="5202"/>
    <n v="10712"/>
    <n v="151"/>
    <n v="107"/>
    <n v="258"/>
    <n v="1"/>
    <n v="8"/>
    <n v="8"/>
  </r>
  <r>
    <x v="8"/>
    <x v="2"/>
    <n v="1536"/>
    <n v="1639"/>
    <n v="3175"/>
    <n v="68"/>
    <n v="73"/>
    <n v="141"/>
    <n v="9"/>
    <n v="12"/>
    <n v="4"/>
  </r>
  <r>
    <x v="9"/>
    <x v="0"/>
    <n v="707"/>
    <n v="669"/>
    <n v="1376"/>
    <n v="11"/>
    <n v="11"/>
    <n v="22"/>
    <n v="-1"/>
    <n v="0"/>
    <n v="2"/>
  </r>
  <r>
    <x v="9"/>
    <x v="1"/>
    <n v="5410"/>
    <n v="5101"/>
    <n v="10511"/>
    <n v="196"/>
    <n v="100"/>
    <n v="296"/>
    <n v="1"/>
    <n v="8"/>
    <n v="8"/>
  </r>
  <r>
    <x v="9"/>
    <x v="2"/>
    <n v="1483"/>
    <n v="1589"/>
    <n v="3072"/>
    <n v="27"/>
    <n v="19"/>
    <n v="46"/>
    <n v="9"/>
    <n v="12"/>
    <n v="4"/>
  </r>
  <r>
    <x v="10"/>
    <x v="0"/>
    <n v="632"/>
    <n v="635"/>
    <n v="1267"/>
    <n v="15"/>
    <n v="10"/>
    <n v="25"/>
    <n v="-1"/>
    <n v="0"/>
    <n v="2"/>
  </r>
  <r>
    <x v="10"/>
    <x v="1"/>
    <n v="5147"/>
    <n v="5038"/>
    <n v="10185"/>
    <n v="139"/>
    <n v="74"/>
    <n v="213"/>
    <n v="1"/>
    <n v="8"/>
    <n v="8"/>
  </r>
  <r>
    <x v="10"/>
    <x v="2"/>
    <n v="1467"/>
    <n v="1546"/>
    <n v="3013"/>
    <n v="11"/>
    <n v="10"/>
    <n v="21"/>
    <n v="9"/>
    <n v="12"/>
    <n v="4"/>
  </r>
  <r>
    <x v="11"/>
    <x v="0"/>
    <n v="641"/>
    <n v="621"/>
    <n v="1262"/>
    <n v="11"/>
    <n v="9"/>
    <n v="20"/>
    <n v="-1"/>
    <n v="0"/>
    <n v="2"/>
  </r>
  <r>
    <x v="11"/>
    <x v="1"/>
    <n v="5111"/>
    <n v="4828"/>
    <n v="9939"/>
    <n v="129"/>
    <n v="77"/>
    <n v="206"/>
    <n v="1"/>
    <n v="8"/>
    <n v="8"/>
  </r>
  <r>
    <x v="11"/>
    <x v="2"/>
    <n v="1487"/>
    <n v="1572"/>
    <n v="3059"/>
    <n v="9"/>
    <n v="5"/>
    <n v="14"/>
    <n v="9"/>
    <n v="12"/>
    <n v="4"/>
  </r>
  <r>
    <x v="12"/>
    <x v="0"/>
    <n v="623"/>
    <n v="556"/>
    <n v="1179"/>
    <n v="5"/>
    <n v="6"/>
    <n v="11"/>
    <n v="-1"/>
    <n v="0"/>
    <n v="2"/>
  </r>
  <r>
    <x v="12"/>
    <x v="1"/>
    <n v="4798"/>
    <n v="4578"/>
    <n v="9376"/>
    <n v="161"/>
    <n v="88"/>
    <n v="249"/>
    <n v="1"/>
    <n v="8"/>
    <n v="8"/>
  </r>
  <r>
    <x v="12"/>
    <x v="2"/>
    <n v="1481"/>
    <n v="1593"/>
    <n v="3074"/>
    <n v="29"/>
    <n v="23"/>
    <n v="52"/>
    <n v="9"/>
    <n v="12"/>
    <n v="4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04">
  <r>
    <x v="0"/>
    <n v="2016"/>
    <x v="0"/>
    <x v="0"/>
    <n v="0.99688473520249221"/>
    <n v="1.7133956386292833E-2"/>
    <n v="0.99688473520249221"/>
    <n v="-1.4018691588784993E-2"/>
    <m/>
    <m/>
  </r>
  <r>
    <x v="0"/>
    <n v="2016"/>
    <x v="1"/>
    <x v="0"/>
    <n v="0.9285714285714286"/>
    <n v="4.2857142857142858E-2"/>
    <n v="0.9285714285714286"/>
    <n v="2.8571428571428581E-2"/>
    <n v="1"/>
    <m/>
  </r>
  <r>
    <x v="0"/>
    <n v="2016"/>
    <x v="2"/>
    <x v="0"/>
    <n v="0.89795918367346939"/>
    <n v="5.0340136054421766E-2"/>
    <n v="0.89795918367346939"/>
    <n v="5.1700680272108834E-2"/>
    <n v="0.9285714285714286"/>
    <m/>
  </r>
  <r>
    <x v="0"/>
    <n v="2016"/>
    <x v="3"/>
    <x v="0"/>
    <n v="0.86458333333333337"/>
    <n v="3.125E-2"/>
    <n v="0.86458333333333337"/>
    <n v="0.10416666666666663"/>
    <n v="0.83381924198250734"/>
    <m/>
  </r>
  <r>
    <x v="0"/>
    <n v="2016"/>
    <x v="4"/>
    <x v="0"/>
    <n v="0.95408895265423244"/>
    <n v="4.4476327116212341E-2"/>
    <n v="0.95408895265423244"/>
    <n v="1.4347202295552641E-3"/>
    <n v="0.72090621963070955"/>
    <m/>
  </r>
  <r>
    <x v="0"/>
    <n v="2016"/>
    <x v="5"/>
    <x v="0"/>
    <n v="0.87849162011173187"/>
    <n v="3.3519553072625698E-2"/>
    <n v="0.87849162011173187"/>
    <n v="8.7988826815642462E-2"/>
    <n v="0.68780866004938579"/>
    <m/>
  </r>
  <r>
    <x v="0"/>
    <n v="2016"/>
    <x v="6"/>
    <x v="0"/>
    <n v="0.95578231292517002"/>
    <n v="3.5714285714285712E-2"/>
    <n v="0.95578231292517002"/>
    <n v="8.5034013605442826E-3"/>
    <n v="0.60423414409366438"/>
    <m/>
  </r>
  <r>
    <x v="0"/>
    <n v="2016"/>
    <x v="7"/>
    <x v="0"/>
    <n v="1.2297520661157024"/>
    <n v="3.3057851239669422E-2"/>
    <n v="1.2297520661157024"/>
    <n v="-0.26280991735537196"/>
    <n v="0.57751630779020302"/>
    <m/>
  </r>
  <r>
    <x v="0"/>
    <n v="2016"/>
    <x v="8"/>
    <x v="0"/>
    <n v="0.64479315263908699"/>
    <n v="1.2838801711840228E-2"/>
    <n v="0.64479315263908699"/>
    <n v="0.34236804564907275"/>
    <n v="0.71020187272051405"/>
    <m/>
  </r>
  <r>
    <x v="0"/>
    <n v="2016"/>
    <x v="9"/>
    <x v="0"/>
    <n v="0.75775193798449614"/>
    <n v="2.7131782945736434E-2"/>
    <n v="0.75775193798449614"/>
    <n v="0.21511627906976738"/>
    <n v="0.45793330452164382"/>
    <n v="1"/>
  </r>
  <r>
    <x v="0"/>
    <n v="2016"/>
    <x v="10"/>
    <x v="0"/>
    <n v="0.82914572864321612"/>
    <n v="1.2562814070351759E-2"/>
    <n v="0.82914572864321612"/>
    <n v="0.15829145728643212"/>
    <n v="0.34699984896892005"/>
    <n v="0.75775193798449614"/>
  </r>
  <r>
    <x v="0"/>
    <n v="2016"/>
    <x v="11"/>
    <x v="0"/>
    <n v="0.82267441860465118"/>
    <n v="2.3255813953488372E-2"/>
    <n v="0.82267441860465118"/>
    <n v="0.15406976744186041"/>
    <n v="0.28771344261242116"/>
    <n v="0.62828678275096417"/>
  </r>
  <r>
    <x v="0"/>
    <n v="2016"/>
    <x v="12"/>
    <x v="0"/>
    <n v="0"/>
    <n v="0"/>
    <n v="0"/>
    <n v="1"/>
    <n v="0.23669448912591626"/>
    <n v="0.51687546371663629"/>
  </r>
  <r>
    <x v="1"/>
    <n v="2017"/>
    <x v="0"/>
    <x v="0"/>
    <n v="1.0869565217391304"/>
    <n v="2.4154589371980676E-2"/>
    <n v="1.0869565217391304"/>
    <n v="-0.11111111111111116"/>
    <m/>
    <m/>
  </r>
  <r>
    <x v="1"/>
    <n v="2017"/>
    <x v="1"/>
    <x v="0"/>
    <n v="0.93134328358208951"/>
    <n v="2.6865671641791045E-2"/>
    <n v="0.93134328358208951"/>
    <n v="4.179104477611939E-2"/>
    <n v="1"/>
    <m/>
  </r>
  <r>
    <x v="1"/>
    <n v="2017"/>
    <x v="2"/>
    <x v="0"/>
    <n v="0.88355167394468703"/>
    <n v="4.2212518195050945E-2"/>
    <n v="0.88355167394468703"/>
    <n v="7.4235807860262071E-2"/>
    <n v="0.93134328358208951"/>
    <m/>
  </r>
  <r>
    <x v="1"/>
    <n v="2017"/>
    <x v="3"/>
    <x v="0"/>
    <n v="0.87865497076023391"/>
    <n v="3.5087719298245612E-2"/>
    <n v="0.87865497076023391"/>
    <n v="8.6257309941520477E-2"/>
    <n v="0.8228899172260965"/>
    <m/>
  </r>
  <r>
    <x v="1"/>
    <n v="2017"/>
    <x v="4"/>
    <x v="0"/>
    <n v="0.92517985611510789"/>
    <n v="3.0215827338129497E-2"/>
    <n v="0.92517985611510789"/>
    <n v="4.4604316546762668E-2"/>
    <n v="0.72303631615918718"/>
    <m/>
  </r>
  <r>
    <x v="1"/>
    <n v="2017"/>
    <x v="5"/>
    <x v="0"/>
    <n v="0.87953555878084178"/>
    <n v="1.741654571843251E-2"/>
    <n v="0.87953555878084178"/>
    <n v="0.10304789550072568"/>
    <n v="0.66893863495015449"/>
    <m/>
  </r>
  <r>
    <x v="1"/>
    <n v="2017"/>
    <x v="6"/>
    <x v="0"/>
    <n v="0.86923076923076925"/>
    <n v="2.1538461538461538E-2"/>
    <n v="0.86923076923076925"/>
    <n v="0.10923076923076924"/>
    <n v="0.58835531608097769"/>
    <m/>
  </r>
  <r>
    <x v="1"/>
    <n v="2017"/>
    <x v="7"/>
    <x v="0"/>
    <n v="1.1804123711340206"/>
    <n v="1.3745704467353952E-2"/>
    <n v="1.1804123711340206"/>
    <n v="-0.19415807560137455"/>
    <n v="0.51141654397808056"/>
    <m/>
  </r>
  <r>
    <x v="1"/>
    <n v="2017"/>
    <x v="8"/>
    <x v="0"/>
    <n v="0.63745019920318724"/>
    <n v="1.7264276228419653E-2"/>
    <n v="0.63745019920318724"/>
    <n v="0.34528552456839312"/>
    <n v="0.6036824153143322"/>
    <m/>
  </r>
  <r>
    <x v="1"/>
    <n v="2017"/>
    <x v="9"/>
    <x v="0"/>
    <n v="0.76824034334763946"/>
    <n v="1.0729613733905579E-2"/>
    <n v="0.76824034334763946"/>
    <n v="0.22103004291845496"/>
    <n v="0.38481747589758225"/>
    <n v="1"/>
  </r>
  <r>
    <x v="1"/>
    <n v="2017"/>
    <x v="10"/>
    <x v="0"/>
    <n v="0.82828282828282829"/>
    <n v="7.575757575757576E-3"/>
    <n v="0.82828282828282829"/>
    <n v="0.16414141414141414"/>
    <n v="0.29563230980973054"/>
    <n v="0.76824034334763946"/>
  </r>
  <r>
    <x v="1"/>
    <n v="2017"/>
    <x v="11"/>
    <x v="0"/>
    <n v="0.85798816568047342"/>
    <n v="5.9171597633136093E-3"/>
    <n v="0.85798816568047342"/>
    <n v="0.13609467455621294"/>
    <n v="0.24486716570098893"/>
    <n v="0.63632028438895394"/>
  </r>
  <r>
    <x v="1"/>
    <n v="2017"/>
    <x v="12"/>
    <x v="0"/>
    <n v="0"/>
    <n v="3.5335689045936395E-3"/>
    <n v="0"/>
    <n v="0.99646643109540634"/>
    <n v="0.21009313033516802"/>
    <n v="0.54595527358815577"/>
  </r>
  <r>
    <x v="2"/>
    <n v="2018"/>
    <x v="0"/>
    <x v="0"/>
    <n v="1.0227670753064799"/>
    <n v="1.9264448336252189E-2"/>
    <n v="1.0227670753064799"/>
    <n v="-4.2031523642732216E-2"/>
    <m/>
    <m/>
  </r>
  <r>
    <x v="2"/>
    <n v="2018"/>
    <x v="1"/>
    <x v="0"/>
    <n v="0.89177489177489178"/>
    <n v="5.1948051948051951E-2"/>
    <n v="0.89177489177489178"/>
    <n v="5.6277056277056259E-2"/>
    <n v="1"/>
    <m/>
  </r>
  <r>
    <x v="2"/>
    <n v="2018"/>
    <x v="2"/>
    <x v="0"/>
    <n v="0.91424196018376724"/>
    <n v="3.5222052067381319E-2"/>
    <n v="0.91424196018376724"/>
    <n v="5.0535987748851485E-2"/>
    <n v="0.89177489177489178"/>
    <m/>
  </r>
  <r>
    <x v="2"/>
    <n v="2018"/>
    <x v="3"/>
    <x v="0"/>
    <n v="0.97939778129952459"/>
    <n v="2.3771790808240888E-2"/>
    <n v="0.97939778129952459"/>
    <n v="-3.1695721077655836E-3"/>
    <n v="0.815298025098944"/>
    <m/>
  </r>
  <r>
    <x v="2"/>
    <n v="2018"/>
    <x v="4"/>
    <x v="0"/>
    <n v="1.0016077170418007"/>
    <n v="2.2508038585209004E-2"/>
    <n v="1.0016077170418007"/>
    <n v="-2.4115755627009738E-2"/>
    <n v="0.79850107687978988"/>
    <m/>
  </r>
  <r>
    <x v="2"/>
    <n v="2018"/>
    <x v="5"/>
    <x v="0"/>
    <n v="0.93282442748091599"/>
    <n v="2.1374045801526718E-2"/>
    <n v="0.93282442748091599"/>
    <n v="4.5801526717557328E-2"/>
    <n v="0.79978484066898581"/>
    <m/>
  </r>
  <r>
    <x v="2"/>
    <n v="2018"/>
    <x v="6"/>
    <x v="0"/>
    <n v="0.97741935483870968"/>
    <n v="1.1290322580645161E-2"/>
    <n v="0.97741935483870968"/>
    <n v="1.1290322580645218E-2"/>
    <n v="0.74605883610496226"/>
    <m/>
  </r>
  <r>
    <x v="2"/>
    <n v="2018"/>
    <x v="7"/>
    <x v="0"/>
    <n v="1.2652705061082024"/>
    <n v="2.0942408376963352E-2"/>
    <n v="1.2652705061082024"/>
    <n v="-0.28621291448516573"/>
    <n v="0.72921234625743081"/>
    <m/>
  </r>
  <r>
    <x v="2"/>
    <n v="2018"/>
    <x v="8"/>
    <x v="0"/>
    <n v="0.64857142857142858"/>
    <n v="1.1428571428571429E-2"/>
    <n v="0.64857142857142858"/>
    <n v="0.33999999999999997"/>
    <n v="0.92265087440948923"/>
    <m/>
  </r>
  <r>
    <x v="2"/>
    <n v="2018"/>
    <x v="9"/>
    <x v="0"/>
    <n v="0.85773195876288655"/>
    <n v="4.1237113402061857E-3"/>
    <n v="0.85773195876288655"/>
    <n v="0.13814432989690728"/>
    <n v="0.59840499568844019"/>
    <n v="1"/>
  </r>
  <r>
    <x v="2"/>
    <n v="2018"/>
    <x v="10"/>
    <x v="0"/>
    <n v="0.8753462603878116"/>
    <n v="1.3850415512465374E-2"/>
    <n v="0.8753462603878116"/>
    <n v="0.11080332409972304"/>
    <n v="0.51327108908534247"/>
    <n v="0.85773195876288655"/>
  </r>
  <r>
    <x v="2"/>
    <n v="2018"/>
    <x v="11"/>
    <x v="0"/>
    <n v="0.88484848484848488"/>
    <n v="6.0606060606060606E-3"/>
    <n v="0.88484848484848488"/>
    <n v="0.10909090909090902"/>
    <n v="0.44928992839603382"/>
    <n v="0.75081246251820533"/>
  </r>
  <r>
    <x v="2"/>
    <n v="2018"/>
    <x v="12"/>
    <x v="0"/>
    <n v="0"/>
    <n v="0"/>
    <n v="0"/>
    <n v="1"/>
    <n v="0.39755351239891479"/>
    <n v="0.66435526986459381"/>
  </r>
  <r>
    <x v="3"/>
    <n v="2019"/>
    <x v="0"/>
    <x v="0"/>
    <n v="0.90443686006825941"/>
    <n v="5.1194539249146756E-3"/>
    <n v="0.90443686006825941"/>
    <n v="9.0443686006825952E-2"/>
    <m/>
    <m/>
  </r>
  <r>
    <x v="3"/>
    <n v="2019"/>
    <x v="1"/>
    <x v="0"/>
    <n v="0.8887096774193548"/>
    <n v="3.870967741935484E-2"/>
    <n v="0.8887096774193548"/>
    <n v="7.2580645161290369E-2"/>
    <n v="1"/>
    <m/>
  </r>
  <r>
    <x v="3"/>
    <n v="2019"/>
    <x v="2"/>
    <x v="0"/>
    <n v="0.89703588143525737"/>
    <n v="4.6801872074882997E-2"/>
    <n v="0.89703588143525737"/>
    <n v="5.616224648985968E-2"/>
    <n v="0.8887096774193548"/>
    <m/>
  </r>
  <r>
    <x v="3"/>
    <n v="2019"/>
    <x v="3"/>
    <x v="0"/>
    <n v="0.9183006535947712"/>
    <n v="4.5751633986928102E-2"/>
    <n v="0.9183006535947712"/>
    <n v="3.5947712418300748E-2"/>
    <n v="0.79720446882391416"/>
    <m/>
  </r>
  <r>
    <x v="3"/>
    <n v="2019"/>
    <x v="4"/>
    <x v="0"/>
    <n v="0.939873417721519"/>
    <n v="3.4810126582278479E-2"/>
    <n v="0.939873417721519"/>
    <n v="2.5316455696202556E-2"/>
    <n v="0.73207338476967276"/>
    <m/>
  </r>
  <r>
    <x v="3"/>
    <n v="2019"/>
    <x v="5"/>
    <x v="0"/>
    <n v="0.86499215070643642"/>
    <n v="4.2386185243328101E-2"/>
    <n v="0.86499215070643642"/>
    <n v="9.262166405023553E-2"/>
    <n v="0.68805631416643298"/>
    <m/>
  </r>
  <r>
    <x v="3"/>
    <n v="2019"/>
    <x v="6"/>
    <x v="0"/>
    <n v="0.89482200647249188"/>
    <n v="1.7799352750809062E-2"/>
    <n v="0.89482200647249188"/>
    <n v="8.7378640776699101E-2"/>
    <n v="0.59516331099796638"/>
    <m/>
  </r>
  <r>
    <x v="3"/>
    <n v="2019"/>
    <x v="7"/>
    <x v="0"/>
    <n v="1.1666666666666667"/>
    <n v="2.1035598705501618E-2"/>
    <n v="1.1666666666666667"/>
    <n v="-0.18770226537216828"/>
    <n v="0.53256522812601192"/>
    <m/>
  </r>
  <r>
    <x v="3"/>
    <n v="2019"/>
    <x v="8"/>
    <x v="0"/>
    <n v="0.61118690313778989"/>
    <n v="8.1855388813096858E-3"/>
    <n v="0.61118690313778989"/>
    <n v="0.38062755798090042"/>
    <n v="0.62132609948034734"/>
    <m/>
  </r>
  <r>
    <x v="3"/>
    <n v="2019"/>
    <x v="9"/>
    <x v="0"/>
    <n v="0.87061403508771928"/>
    <n v="2.1929824561403508E-2"/>
    <n v="0.87061403508771928"/>
    <n v="0.10745614035087725"/>
    <n v="0.37974637458007587"/>
    <n v="1"/>
  </r>
  <r>
    <x v="3"/>
    <n v="2019"/>
    <x v="10"/>
    <x v="0"/>
    <n v="0.78384798099762465"/>
    <n v="3.0878859857482184E-2"/>
    <n v="0.78384798099762465"/>
    <n v="0.18527315914489317"/>
    <n v="0.33061252348309239"/>
    <n v="0.87061403508771928"/>
  </r>
  <r>
    <x v="3"/>
    <n v="2019"/>
    <x v="11"/>
    <x v="0"/>
    <n v="0.87106918238993714"/>
    <n v="1.8867924528301886E-2"/>
    <n v="0.87106918238993714"/>
    <n v="0.11006289308176098"/>
    <n v="0.25914995902475174"/>
    <n v="0.68242905363170392"/>
  </r>
  <r>
    <x v="3"/>
    <n v="2019"/>
    <x v="12"/>
    <x v="0"/>
    <n v="0"/>
    <n v="0"/>
    <n v="0"/>
    <n v="1"/>
    <n v="0.22573754292407622"/>
    <n v="0.59444291778610692"/>
  </r>
  <r>
    <x v="0"/>
    <n v="2016"/>
    <x v="0"/>
    <x v="1"/>
    <n v="0.99821746880570406"/>
    <n v="1.7825311942959002E-2"/>
    <n v="0.99821746880570406"/>
    <n v="-1.6042780748663166E-2"/>
    <m/>
    <m/>
  </r>
  <r>
    <x v="0"/>
    <n v="2016"/>
    <x v="1"/>
    <x v="1"/>
    <n v="0.943342776203966"/>
    <n v="4.1076487252124649E-2"/>
    <n v="0.943342776203966"/>
    <n v="1.5580736543909346E-2"/>
    <n v="1"/>
    <m/>
  </r>
  <r>
    <x v="0"/>
    <n v="2016"/>
    <x v="2"/>
    <x v="1"/>
    <n v="0.90532544378698221"/>
    <n v="2.9585798816568046E-2"/>
    <n v="0.90532544378698221"/>
    <n v="6.5088757396449703E-2"/>
    <n v="0.943342776203966"/>
    <m/>
  </r>
  <r>
    <x v="0"/>
    <n v="2016"/>
    <x v="3"/>
    <x v="1"/>
    <n v="0.90028490028490027"/>
    <n v="2.1367521367521368E-2"/>
    <n v="0.90028490028490027"/>
    <n v="7.8347578347578328E-2"/>
    <n v="0.85403221751009939"/>
    <m/>
  </r>
  <r>
    <x v="0"/>
    <n v="2016"/>
    <x v="4"/>
    <x v="1"/>
    <n v="0.95964125560538116"/>
    <n v="1.6442451420029897E-2"/>
    <n v="0.95964125560538116"/>
    <n v="2.3916292974588971E-2"/>
    <n v="0.76887230978117205"/>
    <m/>
  </r>
  <r>
    <x v="0"/>
    <n v="2016"/>
    <x v="5"/>
    <x v="1"/>
    <n v="0.93474962063732925"/>
    <n v="1.2139605462822459E-2"/>
    <n v="0.93474962063732925"/>
    <n v="5.3110773899848307E-2"/>
    <n v="0.7378415887586135"/>
    <m/>
  </r>
  <r>
    <x v="0"/>
    <n v="2016"/>
    <x v="6"/>
    <x v="1"/>
    <n v="0.99827882960413084"/>
    <n v="1.2048192771084338E-2"/>
    <n v="0.99827882960413084"/>
    <n v="-1.0327022375215211E-2"/>
    <n v="0.68969714518255831"/>
    <m/>
  </r>
  <r>
    <x v="0"/>
    <n v="2016"/>
    <x v="7"/>
    <x v="1"/>
    <n v="1.2486486486486486"/>
    <n v="7.2072072072072073E-3"/>
    <n v="1.2486486486486486"/>
    <n v="-0.25585585585585569"/>
    <n v="0.68851005887415462"/>
    <m/>
  </r>
  <r>
    <x v="0"/>
    <n v="2016"/>
    <x v="8"/>
    <x v="1"/>
    <n v="0.73088685015290522"/>
    <n v="9.1743119266055051E-3"/>
    <n v="0.73088685015290522"/>
    <n v="0.25993883792048922"/>
    <n v="0.85970715459421465"/>
    <m/>
  </r>
  <r>
    <x v="0"/>
    <n v="2016"/>
    <x v="9"/>
    <x v="1"/>
    <n v="0.73371647509578541"/>
    <n v="7.6628352490421452E-3"/>
    <n v="0.73371647509578541"/>
    <n v="0.25862068965517249"/>
    <n v="0.6283486542752823"/>
    <n v="1"/>
  </r>
  <r>
    <x v="0"/>
    <n v="2016"/>
    <x v="10"/>
    <x v="1"/>
    <n v="0.88766519823788548"/>
    <n v="4.4052863436123352E-3"/>
    <n v="0.88766519823788548"/>
    <n v="0.10792951541850215"/>
    <n v="0.46102975974604044"/>
    <n v="0.73371647509578541"/>
  </r>
  <r>
    <x v="0"/>
    <n v="2016"/>
    <x v="11"/>
    <x v="1"/>
    <n v="0.76884422110552764"/>
    <n v="3.2663316582914576E-2"/>
    <n v="0.76884422110552764"/>
    <n v="0.19849246231155782"/>
    <n v="0.40924007307853372"/>
    <n v="0.65129458031630294"/>
  </r>
  <r>
    <x v="0"/>
    <n v="2016"/>
    <x v="12"/>
    <x v="1"/>
    <n v="0"/>
    <n v="0"/>
    <n v="0"/>
    <n v="1"/>
    <n v="0.31464186523123444"/>
    <n v="0.5007440743135394"/>
  </r>
  <r>
    <x v="1"/>
    <n v="2017"/>
    <x v="0"/>
    <x v="1"/>
    <n v="1.0567375886524824"/>
    <n v="1.7730496453900711E-2"/>
    <n v="1.0567375886524824"/>
    <n v="-7.4468085106383031E-2"/>
    <m/>
    <m/>
  </r>
  <r>
    <x v="1"/>
    <n v="2017"/>
    <x v="1"/>
    <x v="1"/>
    <n v="0.94227504244482174"/>
    <n v="1.3582342954159592E-2"/>
    <n v="0.94227504244482174"/>
    <n v="4.4142614601018648E-2"/>
    <n v="1"/>
    <m/>
  </r>
  <r>
    <x v="1"/>
    <n v="2017"/>
    <x v="2"/>
    <x v="1"/>
    <n v="0.9723032069970845"/>
    <n v="2.478134110787172E-2"/>
    <n v="0.9723032069970845"/>
    <n v="2.9154518950438302E-3"/>
    <n v="0.94227504244482174"/>
    <m/>
  </r>
  <r>
    <x v="1"/>
    <n v="2017"/>
    <x v="3"/>
    <x v="1"/>
    <n v="0.95534290271132372"/>
    <n v="1.4354066985645933E-2"/>
    <n v="0.95534290271132372"/>
    <n v="3.0303030303030387E-2"/>
    <n v="0.91617704564241409"/>
    <m/>
  </r>
  <r>
    <x v="1"/>
    <n v="2017"/>
    <x v="4"/>
    <x v="1"/>
    <n v="0.93623639191290819"/>
    <n v="6.2208398133748056E-3"/>
    <n v="0.93623639191290819"/>
    <n v="5.754276827371696E-2"/>
    <n v="0.87526323818150875"/>
    <m/>
  </r>
  <r>
    <x v="1"/>
    <n v="2017"/>
    <x v="5"/>
    <x v="1"/>
    <n v="0.96769230769230774"/>
    <n v="1.8461538461538463E-2"/>
    <n v="0.96769230769230774"/>
    <n v="1.3846153846153841E-2"/>
    <n v="0.81945329608906414"/>
    <m/>
  </r>
  <r>
    <x v="1"/>
    <n v="2017"/>
    <x v="6"/>
    <x v="1"/>
    <n v="0.9309791332263242"/>
    <n v="1.2841091492776886E-2"/>
    <n v="0.9309791332263242"/>
    <n v="5.6179775280898903E-2"/>
    <n v="0.79297865113849442"/>
    <m/>
  </r>
  <r>
    <x v="1"/>
    <n v="2017"/>
    <x v="7"/>
    <x v="1"/>
    <n v="1.2602739726027397"/>
    <n v="1.3698630136986301E-2"/>
    <n v="1.2602739726027397"/>
    <n v="-0.27397260273972601"/>
    <n v="0.7382465773038952"/>
    <m/>
  </r>
  <r>
    <x v="1"/>
    <n v="2017"/>
    <x v="8"/>
    <x v="1"/>
    <n v="0.63519313304721026"/>
    <n v="1.1444921316165951E-2"/>
    <n v="0.63519313304721026"/>
    <n v="0.35336194563662382"/>
    <n v="0.93039294673915551"/>
    <m/>
  </r>
  <r>
    <x v="1"/>
    <n v="2017"/>
    <x v="9"/>
    <x v="1"/>
    <n v="0.8568464730290456"/>
    <n v="2.0746887966804979E-3"/>
    <n v="0.8568464730290456"/>
    <n v="0.14107883817427391"/>
    <n v="0.59097921080427041"/>
    <n v="1"/>
  </r>
  <r>
    <x v="1"/>
    <n v="2017"/>
    <x v="10"/>
    <x v="1"/>
    <n v="0.8467532467532467"/>
    <n v="7.7922077922077922E-3"/>
    <n v="0.8467532467532467"/>
    <n v="0.1454545454545455"/>
    <n v="0.50637845241112789"/>
    <n v="0.8568464730290456"/>
  </r>
  <r>
    <x v="1"/>
    <n v="2017"/>
    <x v="11"/>
    <x v="1"/>
    <n v="0.84855769230769229"/>
    <n v="9.6153846153846159E-3"/>
    <n v="0.84855769230769229"/>
    <n v="0.14182692307692313"/>
    <n v="0.42877759866500698"/>
    <n v="0.72553753300641255"/>
  </r>
  <r>
    <x v="1"/>
    <n v="2017"/>
    <x v="12"/>
    <x v="1"/>
    <n v="0"/>
    <n v="6.5359477124183009E-3"/>
    <n v="0"/>
    <n v="0.99346405228758172"/>
    <n v="0.36384252963641217"/>
    <n v="0.61566045469053754"/>
  </r>
  <r>
    <x v="2"/>
    <n v="2018"/>
    <x v="0"/>
    <x v="1"/>
    <n v="1.0018281535648994"/>
    <n v="1.6453382084095063E-2"/>
    <n v="1.0018281535648994"/>
    <n v="-1.8281535648994485E-2"/>
    <m/>
    <m/>
  </r>
  <r>
    <x v="2"/>
    <n v="2018"/>
    <x v="1"/>
    <x v="1"/>
    <n v="0.9370860927152318"/>
    <n v="3.1456953642384107E-2"/>
    <n v="0.9370860927152318"/>
    <n v="3.14569536423841E-2"/>
    <n v="1"/>
    <m/>
  </r>
  <r>
    <x v="2"/>
    <n v="2018"/>
    <x v="2"/>
    <x v="1"/>
    <n v="0.93881118881118886"/>
    <n v="1.7482517482517484E-2"/>
    <n v="0.93881118881118886"/>
    <n v="4.3706293706293642E-2"/>
    <n v="0.9370860927152318"/>
    <m/>
  </r>
  <r>
    <x v="2"/>
    <n v="2018"/>
    <x v="3"/>
    <x v="1"/>
    <n v="0.88313609467455623"/>
    <n v="1.3313609467455622E-2"/>
    <n v="0.88313609467455623"/>
    <n v="0.10355029585798814"/>
    <n v="0.87974690872041872"/>
    <m/>
  </r>
  <r>
    <x v="2"/>
    <n v="2018"/>
    <x v="4"/>
    <x v="1"/>
    <n v="0.95356550580431176"/>
    <n v="1.658374792703151E-2"/>
    <n v="0.95356550580431176"/>
    <n v="2.9850746268656692E-2"/>
    <n v="0.77693624926936389"/>
    <m/>
  </r>
  <r>
    <x v="2"/>
    <n v="2018"/>
    <x v="5"/>
    <x v="1"/>
    <n v="0.94951140065146578"/>
    <n v="2.4429967426710098E-2"/>
    <n v="0.94951140065146578"/>
    <n v="2.6058631921824116E-2"/>
    <n v="0.74085960751224578"/>
    <m/>
  </r>
  <r>
    <x v="2"/>
    <n v="2018"/>
    <x v="6"/>
    <x v="1"/>
    <n v="0.93720565149136581"/>
    <n v="7.8492935635792772E-3"/>
    <n v="0.93720565149136581"/>
    <n v="5.4945054945054861E-2"/>
    <n v="0.70345464361504773"/>
    <m/>
  </r>
  <r>
    <x v="2"/>
    <n v="2018"/>
    <x v="7"/>
    <x v="1"/>
    <n v="1.272108843537415"/>
    <n v="6.8027210884353739E-3"/>
    <n v="1.272108843537415"/>
    <n v="-0.27891156462585043"/>
    <n v="0.65928166756386741"/>
    <m/>
  </r>
  <r>
    <x v="2"/>
    <n v="2018"/>
    <x v="8"/>
    <x v="1"/>
    <n v="0.6411290322580645"/>
    <n v="6.7204301075268818E-3"/>
    <n v="0.6411290322580645"/>
    <n v="0.35215053763440862"/>
    <n v="0.83867803969008992"/>
    <m/>
  </r>
  <r>
    <x v="2"/>
    <n v="2018"/>
    <x v="9"/>
    <x v="1"/>
    <n v="0.92359550561797754"/>
    <n v="6.7415730337078653E-3"/>
    <n v="0.92359550561797754"/>
    <n v="6.9662921348314644E-2"/>
    <n v="0.53770083996259799"/>
    <n v="1"/>
  </r>
  <r>
    <x v="2"/>
    <n v="2018"/>
    <x v="10"/>
    <x v="1"/>
    <n v="0.89663461538461542"/>
    <n v="2.403846153846154E-3"/>
    <n v="0.89663461538461542"/>
    <n v="0.10096153846153844"/>
    <n v="0.49661807915646689"/>
    <n v="0.92359550561797754"/>
  </r>
  <r>
    <x v="2"/>
    <n v="2018"/>
    <x v="11"/>
    <x v="1"/>
    <n v="0.92727272727272725"/>
    <n v="3.0303030303030303E-3"/>
    <n v="0.92727272727272725"/>
    <n v="6.9696969696969702E-2"/>
    <n v="0.4452849603975052"/>
    <n v="0.82812770095073474"/>
  </r>
  <r>
    <x v="2"/>
    <n v="2018"/>
    <x v="12"/>
    <x v="1"/>
    <n v="0"/>
    <n v="0"/>
    <n v="0"/>
    <n v="1"/>
    <n v="0.41290059964132297"/>
    <n v="0.76790023179068123"/>
  </r>
  <r>
    <x v="3"/>
    <n v="2019"/>
    <x v="0"/>
    <x v="1"/>
    <n v="0.93482309124767227"/>
    <n v="7.4487895716945996E-3"/>
    <n v="0.93482309124767227"/>
    <n v="5.7728119180633142E-2"/>
    <m/>
    <m/>
  </r>
  <r>
    <x v="3"/>
    <n v="2019"/>
    <x v="1"/>
    <x v="1"/>
    <n v="0.94003527336860671"/>
    <n v="2.292768959435626E-2"/>
    <n v="0.94003527336860671"/>
    <n v="3.7037037037036979E-2"/>
    <n v="1"/>
    <m/>
  </r>
  <r>
    <x v="3"/>
    <n v="2019"/>
    <x v="2"/>
    <x v="1"/>
    <n v="0.90972222222222221"/>
    <n v="3.125E-2"/>
    <n v="0.90972222222222221"/>
    <n v="5.902777777777779E-2"/>
    <n v="0.94003527336860671"/>
    <m/>
  </r>
  <r>
    <x v="3"/>
    <n v="2019"/>
    <x v="3"/>
    <x v="1"/>
    <n v="0.90293040293040294"/>
    <n v="2.9304029304029304E-2"/>
    <n v="0.90293040293040294"/>
    <n v="6.7765567765567747E-2"/>
    <n v="0.85517097785616303"/>
    <m/>
  </r>
  <r>
    <x v="3"/>
    <n v="2019"/>
    <x v="4"/>
    <x v="1"/>
    <n v="0.89785831960461282"/>
    <n v="2.1416803953871501E-2"/>
    <n v="0.89785831960461282"/>
    <n v="8.0724876441515714E-2"/>
    <n v="0.77215987561005195"/>
    <m/>
  </r>
  <r>
    <x v="3"/>
    <n v="2019"/>
    <x v="5"/>
    <x v="1"/>
    <n v="0.92881355932203391"/>
    <n v="2.0338983050847456E-2"/>
    <n v="0.92881355932203391"/>
    <n v="5.084745762711862E-2"/>
    <n v="0.69329016838134805"/>
    <m/>
  </r>
  <r>
    <x v="3"/>
    <n v="2019"/>
    <x v="6"/>
    <x v="1"/>
    <n v="0.94897959183673475"/>
    <n v="1.3605442176870748E-2"/>
    <n v="0.94897959183673475"/>
    <n v="3.7414965986394488E-2"/>
    <n v="0.6439373089372521"/>
    <m/>
  </r>
  <r>
    <x v="3"/>
    <n v="2019"/>
    <x v="7"/>
    <x v="1"/>
    <n v="1.3094841930116472"/>
    <n v="3.3277870216306157E-3"/>
    <n v="1.3094841930116472"/>
    <n v="-0.31281198003327781"/>
    <n v="0.61108336460371881"/>
    <m/>
  </r>
  <r>
    <x v="3"/>
    <n v="2019"/>
    <x v="8"/>
    <x v="1"/>
    <n v="0.63877822045152721"/>
    <n v="7.9681274900398405E-3"/>
    <n v="0.63877822045152721"/>
    <n v="0.35325365205843295"/>
    <n v="0.80020400656094293"/>
    <m/>
  </r>
  <r>
    <x v="3"/>
    <n v="2019"/>
    <x v="9"/>
    <x v="1"/>
    <n v="0.86250000000000004"/>
    <n v="1.4583333333333334E-2"/>
    <n v="0.86250000000000004"/>
    <n v="0.12291666666666667"/>
    <n v="0.51115289130918129"/>
    <n v="1"/>
  </r>
  <r>
    <x v="3"/>
    <n v="2019"/>
    <x v="10"/>
    <x v="1"/>
    <n v="0.85194174757281549"/>
    <n v="9.7087378640776691E-3"/>
    <n v="0.85194174757281549"/>
    <n v="0.13834951456310685"/>
    <n v="0.44086936875416888"/>
    <n v="0.86250000000000004"/>
  </r>
  <r>
    <x v="3"/>
    <n v="2019"/>
    <x v="11"/>
    <x v="1"/>
    <n v="0.86631016042780751"/>
    <n v="1.06951871657754E-2"/>
    <n v="0.86631016042780751"/>
    <n v="0.12299465240641705"/>
    <n v="0.37559502046775067"/>
    <n v="0.73479975728155345"/>
  </r>
  <r>
    <x v="3"/>
    <n v="2019"/>
    <x v="12"/>
    <x v="1"/>
    <n v="0"/>
    <n v="2.6143790849673203E-2"/>
    <n v="0"/>
    <n v="0.97385620915032678"/>
    <n v="0.3253817824373027"/>
    <n v="0.636564495612896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4" cacheId="93" applyNumberFormats="0" applyBorderFormats="0" applyFontFormats="0" applyPatternFormats="0" applyAlignmentFormats="0" applyWidthHeightFormats="1" dataCaption="Values" updatedVersion="6" minRefreshableVersion="3" showDrill="0" useAutoFormatting="1" itemPrintTitles="1" createdVersion="6" indent="0" showHeaders="0" outline="1" outlineData="1" multipleFieldFilters="0">
  <location ref="BV1:CB118" firstHeaderRow="0" firstDataRow="1" firstDataCol="1"/>
  <pivotFields count="10">
    <pivotField axis="axisRow" showAll="0">
      <items count="5">
        <item x="0"/>
        <item x="1"/>
        <item x="2"/>
        <item x="3"/>
        <item t="default"/>
      </items>
    </pivotField>
    <pivotField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showAll="0">
      <items count="3">
        <item x="1"/>
        <item x="0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showAll="0"/>
    <pivotField dataField="1" showAll="0"/>
  </pivotFields>
  <rowFields count="3">
    <field x="0"/>
    <field x="3"/>
    <field x="2"/>
  </rowFields>
  <rowItems count="117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>
      <x v="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>
      <x v="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Promotion Rates" fld="4" subtotal="average" baseField="0" baseItem="0" numFmtId="164"/>
    <dataField name="Repetition Rates" fld="5" subtotal="average" baseField="0" baseItem="0" numFmtId="164"/>
    <dataField name="Transition Rates" fld="6" subtotal="average" baseField="0" baseItem="0" numFmtId="164"/>
    <dataField name="Dropout Rates" fld="7" subtotal="average" baseField="0" baseItem="0" numFmtId="164"/>
    <dataField name="Survival Rates (from G1)" fld="8" subtotal="average" baseField="0" baseItem="0" numFmtId="164"/>
    <dataField name="Survival Rates (from G9)" fld="9" subtotal="average" baseField="0" baseItem="0" numFmtId="164"/>
  </dataFields>
  <formats count="1">
    <format dxfId="5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PivotTable8" cacheId="96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6" indent="0" showHeaders="0" outline="1" outlineData="1" multipleFieldFilters="0" chartFormat="1">
  <location ref="AR3:AV9" firstHeaderRow="1" firstDataRow="3" firstDataCol="1"/>
  <pivotFields count="10">
    <pivotField showAll="0"/>
    <pivotField axis="axisRow" showAll="0">
      <items count="8">
        <item h="1" x="0"/>
        <item h="1" x="1"/>
        <item h="1" x="2"/>
        <item x="3"/>
        <item x="4"/>
        <item x="5"/>
        <item x="6"/>
        <item t="default"/>
      </items>
    </pivotField>
    <pivotField axis="axisCol" showAll="0" defaultSubtotal="0">
      <items count="13">
        <item x="0"/>
        <item h="1"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h="1" x="12"/>
      </items>
    </pivotField>
    <pivotField axis="axisCol" showAll="0" defaultSubtotal="0">
      <items count="2">
        <item x="0"/>
        <item x="1"/>
      </items>
    </pivotField>
    <pivotField numFmtId="10" showAll="0"/>
    <pivotField numFmtId="10" showAll="0"/>
    <pivotField dataField="1" numFmtId="10" showAll="0"/>
    <pivotField numFmtId="10" showAll="0"/>
    <pivotField showAll="0"/>
    <pivotField showAll="0"/>
  </pivotFields>
  <rowFields count="1">
    <field x="1"/>
  </rowFields>
  <rowItems count="4">
    <i>
      <x v="3"/>
    </i>
    <i>
      <x v="4"/>
    </i>
    <i>
      <x v="5"/>
    </i>
    <i>
      <x v="6"/>
    </i>
  </rowItems>
  <colFields count="2">
    <field x="2"/>
    <field x="3"/>
  </colFields>
  <colItems count="4">
    <i>
      <x/>
      <x/>
    </i>
    <i r="1">
      <x v="1"/>
    </i>
    <i>
      <x v="8"/>
      <x/>
    </i>
    <i r="1">
      <x v="1"/>
    </i>
  </colItems>
  <dataFields count="1">
    <dataField name="Transition Rates" fld="6" baseField="1" baseItem="1" numFmtId="9"/>
  </dataFields>
  <formats count="28">
    <format dxfId="284">
      <pivotArea type="all" dataOnly="0" outline="0" fieldPosition="0"/>
    </format>
    <format dxfId="283">
      <pivotArea outline="0" collapsedLevelsAreSubtotals="1" fieldPosition="0"/>
    </format>
    <format dxfId="282">
      <pivotArea type="origin" dataOnly="0" labelOnly="1" outline="0" fieldPosition="0"/>
    </format>
    <format dxfId="281">
      <pivotArea field="2" type="button" dataOnly="0" labelOnly="1" outline="0" axis="axisCol" fieldPosition="0"/>
    </format>
    <format dxfId="280">
      <pivotArea field="3" type="button" dataOnly="0" labelOnly="1" outline="0" axis="axisCol" fieldPosition="1"/>
    </format>
    <format dxfId="279">
      <pivotArea type="topRight" dataOnly="0" labelOnly="1" outline="0" fieldPosition="0"/>
    </format>
    <format dxfId="278">
      <pivotArea field="1" type="button" dataOnly="0" labelOnly="1" outline="0" axis="axisRow" fieldPosition="0"/>
    </format>
    <format dxfId="277">
      <pivotArea dataOnly="0" labelOnly="1" fieldPosition="0">
        <references count="1">
          <reference field="1" count="0"/>
        </references>
      </pivotArea>
    </format>
    <format dxfId="276">
      <pivotArea dataOnly="0" labelOnly="1" grandRow="1" outline="0" fieldPosition="0"/>
    </format>
    <format dxfId="275">
      <pivotArea dataOnly="0" labelOnly="1" fieldPosition="0">
        <references count="1">
          <reference field="2" count="0"/>
        </references>
      </pivotArea>
    </format>
    <format dxfId="274">
      <pivotArea dataOnly="0" labelOnly="1" fieldPosition="0">
        <references count="1">
          <reference field="2" count="0" defaultSubtotal="1"/>
        </references>
      </pivotArea>
    </format>
    <format dxfId="273">
      <pivotArea dataOnly="0" labelOnly="1" grandCol="1" outline="0" fieldPosition="0"/>
    </format>
    <format dxfId="272">
      <pivotArea dataOnly="0" labelOnly="1" fieldPosition="0">
        <references count="2">
          <reference field="2" count="1" selected="0">
            <x v="0"/>
          </reference>
          <reference field="3" count="0"/>
        </references>
      </pivotArea>
    </format>
    <format dxfId="271">
      <pivotArea dataOnly="0" labelOnly="1" fieldPosition="0">
        <references count="2">
          <reference field="2" count="1" selected="0">
            <x v="8"/>
          </reference>
          <reference field="3" count="0"/>
        </references>
      </pivotArea>
    </format>
    <format dxfId="270">
      <pivotArea type="all" dataOnly="0" outline="0" fieldPosition="0"/>
    </format>
    <format dxfId="269">
      <pivotArea outline="0" collapsedLevelsAreSubtotals="1" fieldPosition="0"/>
    </format>
    <format dxfId="268">
      <pivotArea type="origin" dataOnly="0" labelOnly="1" outline="0" fieldPosition="0"/>
    </format>
    <format dxfId="267">
      <pivotArea field="2" type="button" dataOnly="0" labelOnly="1" outline="0" axis="axisCol" fieldPosition="0"/>
    </format>
    <format dxfId="266">
      <pivotArea field="3" type="button" dataOnly="0" labelOnly="1" outline="0" axis="axisCol" fieldPosition="1"/>
    </format>
    <format dxfId="265">
      <pivotArea type="topRight" dataOnly="0" labelOnly="1" outline="0" fieldPosition="0"/>
    </format>
    <format dxfId="264">
      <pivotArea field="1" type="button" dataOnly="0" labelOnly="1" outline="0" axis="axisRow" fieldPosition="0"/>
    </format>
    <format dxfId="263">
      <pivotArea dataOnly="0" labelOnly="1" fieldPosition="0">
        <references count="1">
          <reference field="1" count="0"/>
        </references>
      </pivotArea>
    </format>
    <format dxfId="262">
      <pivotArea dataOnly="0" labelOnly="1" grandRow="1" outline="0" fieldPosition="0"/>
    </format>
    <format dxfId="261">
      <pivotArea dataOnly="0" labelOnly="1" fieldPosition="0">
        <references count="1">
          <reference field="2" count="0"/>
        </references>
      </pivotArea>
    </format>
    <format dxfId="260">
      <pivotArea dataOnly="0" labelOnly="1" fieldPosition="0">
        <references count="1">
          <reference field="2" count="0" defaultSubtotal="1"/>
        </references>
      </pivotArea>
    </format>
    <format dxfId="259">
      <pivotArea dataOnly="0" labelOnly="1" grandCol="1" outline="0" fieldPosition="0"/>
    </format>
    <format dxfId="258">
      <pivotArea dataOnly="0" labelOnly="1" fieldPosition="0">
        <references count="2">
          <reference field="2" count="1" selected="0">
            <x v="0"/>
          </reference>
          <reference field="3" count="0"/>
        </references>
      </pivotArea>
    </format>
    <format dxfId="257">
      <pivotArea dataOnly="0" labelOnly="1" fieldPosition="0">
        <references count="2">
          <reference field="2" count="1" selected="0">
            <x v="8"/>
          </reference>
          <reference field="3" count="0"/>
        </references>
      </pivotArea>
    </format>
  </formats>
  <chartFormats count="4">
    <chartFormat chart="0" format="16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</references>
      </pivotArea>
    </chartFormat>
    <chartFormat chart="0" format="17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</references>
      </pivotArea>
    </chartFormat>
    <chartFormat chart="0" format="18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1"/>
          </reference>
        </references>
      </pivotArea>
    </chartFormat>
    <chartFormat chart="0" format="19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0"/>
          </reference>
        </references>
      </pivotArea>
    </chartFormat>
  </chart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PivotTable9" cacheId="96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6" indent="0" showHeaders="0" outline="1" outlineData="1" multipleFieldFilters="0" chartFormat="1">
  <location ref="BK3:BO8" firstHeaderRow="0" firstDataRow="2" firstDataCol="1"/>
  <pivotFields count="10">
    <pivotField showAll="0"/>
    <pivotField axis="axisRow" showAll="0">
      <items count="8">
        <item h="1" x="0"/>
        <item h="1" x="1"/>
        <item h="1" x="2"/>
        <item x="3"/>
        <item x="4"/>
        <item x="5"/>
        <item x="6"/>
        <item t="default"/>
      </items>
    </pivotField>
    <pivotField axis="axisCol" showAll="0" defaultSubtotal="0">
      <items count="13">
        <item h="1" x="0"/>
        <item h="1"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x="12"/>
      </items>
    </pivotField>
    <pivotField showAll="0" defaultSubtotal="0">
      <items count="2">
        <item x="1"/>
        <item x="0"/>
      </items>
    </pivotField>
    <pivotField numFmtId="10" showAll="0"/>
    <pivotField numFmtId="10" showAll="0"/>
    <pivotField numFmtId="10" showAll="0"/>
    <pivotField numFmtId="10" showAll="0"/>
    <pivotField dataField="1" showAll="0"/>
    <pivotField dataField="1" showAll="0"/>
  </pivotFields>
  <rowFields count="1">
    <field x="1"/>
  </rowFields>
  <rowItems count="4">
    <i>
      <x v="3"/>
    </i>
    <i>
      <x v="4"/>
    </i>
    <i>
      <x v="5"/>
    </i>
    <i>
      <x v="6"/>
    </i>
  </rowItems>
  <colFields count="2">
    <field x="-2"/>
    <field x="2"/>
  </colFields>
  <colItems count="4">
    <i>
      <x/>
      <x v="8"/>
    </i>
    <i r="1">
      <x v="12"/>
    </i>
    <i i="1">
      <x v="1"/>
      <x v="8"/>
    </i>
    <i r="1" i="1">
      <x v="12"/>
    </i>
  </colItems>
  <dataFields count="2">
    <dataField name="Survival Rates (from G1)" fld="8" subtotal="average" baseField="1" baseItem="3" numFmtId="9"/>
    <dataField name="Survival Rates (from G9)" fld="9" subtotal="average" baseField="1" baseItem="3" numFmtId="9"/>
  </dataFields>
  <formats count="25">
    <format dxfId="54">
      <pivotArea type="all" dataOnly="0" outline="0" fieldPosition="0"/>
    </format>
    <format dxfId="55">
      <pivotArea outline="0" collapsedLevelsAreSubtotals="1" fieldPosition="0"/>
    </format>
    <format dxfId="56">
      <pivotArea type="origin" dataOnly="0" labelOnly="1" outline="0" fieldPosition="0"/>
    </format>
    <format dxfId="57">
      <pivotArea field="-2" type="button" dataOnly="0" labelOnly="1" outline="0" axis="axisCol" fieldPosition="0"/>
    </format>
    <format dxfId="58">
      <pivotArea field="2" type="button" dataOnly="0" labelOnly="1" outline="0" axis="axisCol" fieldPosition="1"/>
    </format>
    <format dxfId="59">
      <pivotArea type="topRight" dataOnly="0" labelOnly="1" outline="0" fieldPosition="0"/>
    </format>
    <format dxfId="60">
      <pivotArea field="1" type="button" dataOnly="0" labelOnly="1" outline="0" axis="axisRow" fieldPosition="0"/>
    </format>
    <format dxfId="61">
      <pivotArea dataOnly="0" labelOnly="1" fieldPosition="0">
        <references count="1">
          <reference field="1" count="0"/>
        </references>
      </pivotArea>
    </format>
    <format dxfId="6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3">
      <pivotArea dataOnly="0" labelOnly="1" fieldPosition="0">
        <references count="2">
          <reference field="4294967294" count="1" selected="0">
            <x v="0"/>
          </reference>
          <reference field="2" count="0"/>
        </references>
      </pivotArea>
    </format>
    <format dxfId="64">
      <pivotArea dataOnly="0" labelOnly="1" fieldPosition="0">
        <references count="2">
          <reference field="4294967294" count="1" selected="0">
            <x v="1"/>
          </reference>
          <reference field="2" count="0"/>
        </references>
      </pivotArea>
    </format>
    <format dxfId="65">
      <pivotArea type="all" dataOnly="0" outline="0" fieldPosition="0"/>
    </format>
    <format dxfId="66">
      <pivotArea outline="0" collapsedLevelsAreSubtotals="1" fieldPosition="0"/>
    </format>
    <format dxfId="67">
      <pivotArea type="origin" dataOnly="0" labelOnly="1" outline="0" fieldPosition="0"/>
    </format>
    <format dxfId="68">
      <pivotArea field="-2" type="button" dataOnly="0" labelOnly="1" outline="0" axis="axisCol" fieldPosition="0"/>
    </format>
    <format dxfId="69">
      <pivotArea field="2" type="button" dataOnly="0" labelOnly="1" outline="0" axis="axisCol" fieldPosition="1"/>
    </format>
    <format dxfId="70">
      <pivotArea type="topRight" dataOnly="0" labelOnly="1" outline="0" fieldPosition="0"/>
    </format>
    <format dxfId="71">
      <pivotArea field="1" type="button" dataOnly="0" labelOnly="1" outline="0" axis="axisRow" fieldPosition="0"/>
    </format>
    <format dxfId="72">
      <pivotArea dataOnly="0" labelOnly="1" fieldPosition="0">
        <references count="1">
          <reference field="1" count="0"/>
        </references>
      </pivotArea>
    </format>
    <format dxfId="7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4">
      <pivotArea dataOnly="0" labelOnly="1" fieldPosition="0">
        <references count="2">
          <reference field="4294967294" count="1" selected="0">
            <x v="0"/>
          </reference>
          <reference field="2" count="0"/>
        </references>
      </pivotArea>
    </format>
    <format dxfId="75">
      <pivotArea dataOnly="0" labelOnly="1" fieldPosition="0">
        <references count="2">
          <reference field="4294967294" count="1" selected="0">
            <x v="1"/>
          </reference>
          <reference field="2" count="0"/>
        </references>
      </pivotArea>
    </format>
    <format dxfId="7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7">
      <pivotArea dataOnly="0" labelOnly="1" fieldPosition="0">
        <references count="2">
          <reference field="4294967294" count="1" selected="0">
            <x v="0"/>
          </reference>
          <reference field="2" count="0"/>
        </references>
      </pivotArea>
    </format>
    <format dxfId="78">
      <pivotArea dataOnly="0" labelOnly="1" fieldPosition="0">
        <references count="2">
          <reference field="4294967294" count="1" selected="0">
            <x v="1"/>
          </reference>
          <reference field="2" count="0"/>
        </references>
      </pivotArea>
    </format>
  </formats>
  <chartFormats count="4"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8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12"/>
          </reference>
        </references>
      </pivotArea>
    </chartFormat>
  </chart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PivotTable11" cacheId="96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6" indent="0" showHeaders="0" outline="1" outlineData="1" multipleFieldFilters="0" chartFormat="4">
  <location ref="CE2:DA8" firstHeaderRow="1" firstDataRow="3" firstDataCol="1"/>
  <pivotFields count="10">
    <pivotField showAll="0"/>
    <pivotField axis="axisRow" showAll="0">
      <items count="8">
        <item h="1" x="0"/>
        <item h="1" x="1"/>
        <item h="1" x="2"/>
        <item x="3"/>
        <item x="4"/>
        <item x="5"/>
        <item x="6"/>
        <item t="default"/>
      </items>
    </pivotField>
    <pivotField axis="axisCol" showAll="0" defaultSubtotal="0">
      <items count="13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</items>
    </pivotField>
    <pivotField axis="axisCol" showAll="0" defaultSubtotal="0">
      <items count="2">
        <item x="1"/>
        <item x="0"/>
      </items>
    </pivotField>
    <pivotField numFmtId="10" showAll="0"/>
    <pivotField numFmtId="10" showAll="0"/>
    <pivotField numFmtId="10" showAll="0"/>
    <pivotField dataField="1" numFmtId="10" showAll="0"/>
    <pivotField showAll="0"/>
    <pivotField showAll="0"/>
  </pivotFields>
  <rowFields count="1">
    <field x="1"/>
  </rowFields>
  <rowItems count="4">
    <i>
      <x v="3"/>
    </i>
    <i>
      <x v="4"/>
    </i>
    <i>
      <x v="5"/>
    </i>
    <i>
      <x v="6"/>
    </i>
  </rowItems>
  <colFields count="2">
    <field x="2"/>
    <field x="3"/>
  </colFields>
  <colItems count="22"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>
      <x v="11"/>
      <x/>
    </i>
    <i r="1">
      <x v="1"/>
    </i>
  </colItems>
  <dataFields count="1">
    <dataField name="Dropout Rate Trend" fld="7" baseField="0" baseItem="0" numFmtId="164"/>
  </dataFields>
  <formats count="17">
    <format dxfId="301">
      <pivotArea type="all" dataOnly="0" outline="0" fieldPosition="0"/>
    </format>
    <format dxfId="300">
      <pivotArea outline="0" collapsedLevelsAreSubtotals="1" fieldPosition="0"/>
    </format>
    <format dxfId="299">
      <pivotArea type="origin" dataOnly="0" labelOnly="1" outline="0" fieldPosition="0"/>
    </format>
    <format dxfId="298">
      <pivotArea field="-2" type="button" dataOnly="0" labelOnly="1" outline="0" axis="axisValues" fieldPosition="0"/>
    </format>
    <format dxfId="297">
      <pivotArea field="2" type="button" dataOnly="0" labelOnly="1" outline="0" axis="axisCol" fieldPosition="0"/>
    </format>
    <format dxfId="296">
      <pivotArea type="topRight" dataOnly="0" labelOnly="1" outline="0" fieldPosition="0"/>
    </format>
    <format dxfId="295">
      <pivotArea field="1" type="button" dataOnly="0" labelOnly="1" outline="0" axis="axisRow" fieldPosition="0"/>
    </format>
    <format dxfId="294">
      <pivotArea dataOnly="0" labelOnly="1" fieldPosition="0">
        <references count="1">
          <reference field="1" count="0"/>
        </references>
      </pivotArea>
    </format>
    <format dxfId="293">
      <pivotArea type="all" dataOnly="0" outline="0" fieldPosition="0"/>
    </format>
    <format dxfId="292">
      <pivotArea outline="0" collapsedLevelsAreSubtotals="1" fieldPosition="0"/>
    </format>
    <format dxfId="291">
      <pivotArea type="origin" dataOnly="0" labelOnly="1" outline="0" fieldPosition="0"/>
    </format>
    <format dxfId="290">
      <pivotArea field="-2" type="button" dataOnly="0" labelOnly="1" outline="0" axis="axisValues" fieldPosition="0"/>
    </format>
    <format dxfId="289">
      <pivotArea field="2" type="button" dataOnly="0" labelOnly="1" outline="0" axis="axisCol" fieldPosition="0"/>
    </format>
    <format dxfId="288">
      <pivotArea type="topRight" dataOnly="0" labelOnly="1" outline="0" fieldPosition="0"/>
    </format>
    <format dxfId="287">
      <pivotArea field="1" type="button" dataOnly="0" labelOnly="1" outline="0" axis="axisRow" fieldPosition="0"/>
    </format>
    <format dxfId="286">
      <pivotArea dataOnly="0" labelOnly="1" fieldPosition="0">
        <references count="1">
          <reference field="1" count="0"/>
        </references>
      </pivotArea>
    </format>
    <format dxfId="285">
      <pivotArea outline="0" fieldPosition="0">
        <references count="1">
          <reference field="4294967294" count="1">
            <x v="0"/>
          </reference>
        </references>
      </pivotArea>
    </format>
  </formats>
  <chartFormats count="44">
    <chartFormat chart="3" format="44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0"/>
          </reference>
        </references>
      </pivotArea>
    </chartFormat>
    <chartFormat chart="3" format="45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</references>
      </pivotArea>
    </chartFormat>
    <chartFormat chart="3" format="46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2"/>
          </reference>
          <reference field="3" count="1" selected="0">
            <x v="0"/>
          </reference>
        </references>
      </pivotArea>
    </chartFormat>
    <chartFormat chart="3" format="47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</references>
      </pivotArea>
    </chartFormat>
    <chartFormat chart="3" format="48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3"/>
          </reference>
          <reference field="3" count="1" selected="0">
            <x v="0"/>
          </reference>
        </references>
      </pivotArea>
    </chartFormat>
    <chartFormat chart="3" format="49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3"/>
          </reference>
          <reference field="3" count="1" selected="0">
            <x v="1"/>
          </reference>
        </references>
      </pivotArea>
    </chartFormat>
    <chartFormat chart="3" format="50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4"/>
          </reference>
          <reference field="3" count="1" selected="0">
            <x v="0"/>
          </reference>
        </references>
      </pivotArea>
    </chartFormat>
    <chartFormat chart="3" format="51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</references>
      </pivotArea>
    </chartFormat>
    <chartFormat chart="3" format="52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5"/>
          </reference>
          <reference field="3" count="1" selected="0">
            <x v="0"/>
          </reference>
        </references>
      </pivotArea>
    </chartFormat>
    <chartFormat chart="3" format="53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</references>
      </pivotArea>
    </chartFormat>
    <chartFormat chart="3" format="54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6"/>
          </reference>
          <reference field="3" count="1" selected="0">
            <x v="0"/>
          </reference>
        </references>
      </pivotArea>
    </chartFormat>
    <chartFormat chart="3" format="55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6"/>
          </reference>
          <reference field="3" count="1" selected="0">
            <x v="1"/>
          </reference>
        </references>
      </pivotArea>
    </chartFormat>
    <chartFormat chart="3" format="56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7"/>
          </reference>
          <reference field="3" count="1" selected="0">
            <x v="0"/>
          </reference>
        </references>
      </pivotArea>
    </chartFormat>
    <chartFormat chart="3" format="57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7"/>
          </reference>
          <reference field="3" count="1" selected="0">
            <x v="1"/>
          </reference>
        </references>
      </pivotArea>
    </chartFormat>
    <chartFormat chart="3" format="58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0"/>
          </reference>
        </references>
      </pivotArea>
    </chartFormat>
    <chartFormat chart="3" format="59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1"/>
          </reference>
        </references>
      </pivotArea>
    </chartFormat>
    <chartFormat chart="3" format="60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9"/>
          </reference>
          <reference field="3" count="1" selected="0">
            <x v="0"/>
          </reference>
        </references>
      </pivotArea>
    </chartFormat>
    <chartFormat chart="3" format="61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9"/>
          </reference>
          <reference field="3" count="1" selected="0">
            <x v="1"/>
          </reference>
        </references>
      </pivotArea>
    </chartFormat>
    <chartFormat chart="3" format="62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0"/>
          </reference>
          <reference field="3" count="1" selected="0">
            <x v="0"/>
          </reference>
        </references>
      </pivotArea>
    </chartFormat>
    <chartFormat chart="3" format="63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0"/>
          </reference>
          <reference field="3" count="1" selected="0">
            <x v="1"/>
          </reference>
        </references>
      </pivotArea>
    </chartFormat>
    <chartFormat chart="3" format="64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1"/>
          </reference>
          <reference field="3" count="1" selected="0">
            <x v="0"/>
          </reference>
        </references>
      </pivotArea>
    </chartFormat>
    <chartFormat chart="3" format="65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1"/>
          </reference>
          <reference field="3" count="1" selected="0">
            <x v="1"/>
          </reference>
        </references>
      </pivotArea>
    </chartFormat>
    <chartFormat chart="1" format="22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0"/>
          </reference>
        </references>
      </pivotArea>
    </chartFormat>
    <chartFormat chart="1" format="23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</references>
      </pivotArea>
    </chartFormat>
    <chartFormat chart="1" format="24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2"/>
          </reference>
          <reference field="3" count="1" selected="0">
            <x v="0"/>
          </reference>
        </references>
      </pivotArea>
    </chartFormat>
    <chartFormat chart="1" format="25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</references>
      </pivotArea>
    </chartFormat>
    <chartFormat chart="1" format="26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3"/>
          </reference>
          <reference field="3" count="1" selected="0">
            <x v="0"/>
          </reference>
        </references>
      </pivotArea>
    </chartFormat>
    <chartFormat chart="1" format="27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3"/>
          </reference>
          <reference field="3" count="1" selected="0">
            <x v="1"/>
          </reference>
        </references>
      </pivotArea>
    </chartFormat>
    <chartFormat chart="1" format="28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4"/>
          </reference>
          <reference field="3" count="1" selected="0">
            <x v="0"/>
          </reference>
        </references>
      </pivotArea>
    </chartFormat>
    <chartFormat chart="1" format="29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</references>
      </pivotArea>
    </chartFormat>
    <chartFormat chart="1" format="30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5"/>
          </reference>
          <reference field="3" count="1" selected="0">
            <x v="0"/>
          </reference>
        </references>
      </pivotArea>
    </chartFormat>
    <chartFormat chart="1" format="31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</references>
      </pivotArea>
    </chartFormat>
    <chartFormat chart="1" format="32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6"/>
          </reference>
          <reference field="3" count="1" selected="0">
            <x v="0"/>
          </reference>
        </references>
      </pivotArea>
    </chartFormat>
    <chartFormat chart="1" format="33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6"/>
          </reference>
          <reference field="3" count="1" selected="0">
            <x v="1"/>
          </reference>
        </references>
      </pivotArea>
    </chartFormat>
    <chartFormat chart="1" format="34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7"/>
          </reference>
          <reference field="3" count="1" selected="0">
            <x v="0"/>
          </reference>
        </references>
      </pivotArea>
    </chartFormat>
    <chartFormat chart="1" format="35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7"/>
          </reference>
          <reference field="3" count="1" selected="0">
            <x v="1"/>
          </reference>
        </references>
      </pivotArea>
    </chartFormat>
    <chartFormat chart="1" format="36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0"/>
          </reference>
        </references>
      </pivotArea>
    </chartFormat>
    <chartFormat chart="1" format="37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1"/>
          </reference>
        </references>
      </pivotArea>
    </chartFormat>
    <chartFormat chart="1" format="38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9"/>
          </reference>
          <reference field="3" count="1" selected="0">
            <x v="0"/>
          </reference>
        </references>
      </pivotArea>
    </chartFormat>
    <chartFormat chart="1" format="39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9"/>
          </reference>
          <reference field="3" count="1" selected="0">
            <x v="1"/>
          </reference>
        </references>
      </pivotArea>
    </chartFormat>
    <chartFormat chart="1" format="40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0"/>
          </reference>
          <reference field="3" count="1" selected="0">
            <x v="0"/>
          </reference>
        </references>
      </pivotArea>
    </chartFormat>
    <chartFormat chart="1" format="41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0"/>
          </reference>
          <reference field="3" count="1" selected="0">
            <x v="1"/>
          </reference>
        </references>
      </pivotArea>
    </chartFormat>
    <chartFormat chart="1" format="42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1"/>
          </reference>
          <reference field="3" count="1" selected="0">
            <x v="0"/>
          </reference>
        </references>
      </pivotArea>
    </chartFormat>
    <chartFormat chart="1" format="43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1"/>
          </reference>
          <reference field="3" count="1" selected="0">
            <x v="1"/>
          </reference>
        </references>
      </pivotArea>
    </chartFormat>
  </chart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PivotTable7" cacheId="96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1">
  <location ref="BC3:BG7" firstHeaderRow="1" firstDataRow="3" firstDataCol="1" rowPageCount="1" colPageCount="1"/>
  <pivotFields count="10">
    <pivotField showAll="0"/>
    <pivotField axis="axisPage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14">
        <item h="1" x="0"/>
        <item h="1"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x="12"/>
        <item t="default"/>
      </items>
    </pivotField>
    <pivotField axis="axisCol" showAll="0" defaultSubtotal="0">
      <items count="2">
        <item x="0"/>
        <item x="1"/>
      </items>
    </pivotField>
    <pivotField numFmtId="10" showAll="0"/>
    <pivotField numFmtId="10" showAll="0"/>
    <pivotField numFmtId="10" showAll="0"/>
    <pivotField numFmtId="10" showAll="0"/>
    <pivotField dataField="1" showAll="0"/>
    <pivotField dataField="1" showAll="0"/>
  </pivotFields>
  <rowFields count="1">
    <field x="2"/>
  </rowFields>
  <rowItems count="2">
    <i>
      <x v="8"/>
    </i>
    <i>
      <x v="12"/>
    </i>
  </rowItems>
  <colFields count="2">
    <field x="-2"/>
    <field x="3"/>
  </colFields>
  <colItems count="4">
    <i>
      <x/>
      <x/>
    </i>
    <i r="1">
      <x v="1"/>
    </i>
    <i i="1">
      <x v="1"/>
      <x/>
    </i>
    <i r="1" i="1">
      <x v="1"/>
    </i>
  </colItems>
  <pageFields count="1">
    <pageField fld="1" item="6" hier="-1"/>
  </pageFields>
  <dataFields count="2">
    <dataField name="Survival Rates (from G1)" fld="8" baseField="2" baseItem="8" numFmtId="9"/>
    <dataField name="Survival Rates (from G9)" fld="9" baseField="2" baseItem="8" numFmtId="9"/>
  </dataFields>
  <formats count="32">
    <format dxfId="333">
      <pivotArea type="all" dataOnly="0" outline="0" fieldPosition="0"/>
    </format>
    <format dxfId="332">
      <pivotArea outline="0" collapsedLevelsAreSubtotals="1" fieldPosition="0"/>
    </format>
    <format dxfId="331">
      <pivotArea type="origin" dataOnly="0" labelOnly="1" outline="0" fieldPosition="0"/>
    </format>
    <format dxfId="330">
      <pivotArea field="-2" type="button" dataOnly="0" labelOnly="1" outline="0" axis="axisCol" fieldPosition="0"/>
    </format>
    <format dxfId="329">
      <pivotArea field="3" type="button" dataOnly="0" labelOnly="1" outline="0" axis="axisCol" fieldPosition="1"/>
    </format>
    <format dxfId="328">
      <pivotArea type="topRight" dataOnly="0" labelOnly="1" outline="0" fieldPosition="0"/>
    </format>
    <format dxfId="327">
      <pivotArea field="2" type="button" dataOnly="0" labelOnly="1" outline="0" axis="axisRow" fieldPosition="0"/>
    </format>
    <format dxfId="326">
      <pivotArea dataOnly="0" labelOnly="1" fieldPosition="0">
        <references count="1">
          <reference field="2" count="0"/>
        </references>
      </pivotArea>
    </format>
    <format dxfId="325">
      <pivotArea dataOnly="0" labelOnly="1" grandRow="1" outline="0" fieldPosition="0"/>
    </format>
    <format dxfId="3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23">
      <pivotArea field="3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322">
      <pivotArea field="3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321">
      <pivotArea field="3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320">
      <pivotArea field="3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319">
      <pivotArea dataOnly="0" labelOnly="1" fieldPosition="0">
        <references count="2">
          <reference field="4294967294" count="1" selected="0">
            <x v="0"/>
          </reference>
          <reference field="3" count="0"/>
        </references>
      </pivotArea>
    </format>
    <format dxfId="318">
      <pivotArea dataOnly="0" labelOnly="1" fieldPosition="0">
        <references count="2">
          <reference field="4294967294" count="1" selected="0">
            <x v="1"/>
          </reference>
          <reference field="3" count="0"/>
        </references>
      </pivotArea>
    </format>
    <format dxfId="317">
      <pivotArea type="all" dataOnly="0" outline="0" fieldPosition="0"/>
    </format>
    <format dxfId="316">
      <pivotArea outline="0" collapsedLevelsAreSubtotals="1" fieldPosition="0"/>
    </format>
    <format dxfId="315">
      <pivotArea type="origin" dataOnly="0" labelOnly="1" outline="0" fieldPosition="0"/>
    </format>
    <format dxfId="314">
      <pivotArea field="-2" type="button" dataOnly="0" labelOnly="1" outline="0" axis="axisCol" fieldPosition="0"/>
    </format>
    <format dxfId="313">
      <pivotArea field="3" type="button" dataOnly="0" labelOnly="1" outline="0" axis="axisCol" fieldPosition="1"/>
    </format>
    <format dxfId="312">
      <pivotArea type="topRight" dataOnly="0" labelOnly="1" outline="0" fieldPosition="0"/>
    </format>
    <format dxfId="311">
      <pivotArea field="2" type="button" dataOnly="0" labelOnly="1" outline="0" axis="axisRow" fieldPosition="0"/>
    </format>
    <format dxfId="310">
      <pivotArea dataOnly="0" labelOnly="1" fieldPosition="0">
        <references count="1">
          <reference field="2" count="0"/>
        </references>
      </pivotArea>
    </format>
    <format dxfId="309">
      <pivotArea dataOnly="0" labelOnly="1" grandRow="1" outline="0" fieldPosition="0"/>
    </format>
    <format dxfId="30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07">
      <pivotArea field="3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306">
      <pivotArea field="3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305">
      <pivotArea field="3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304">
      <pivotArea field="3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303">
      <pivotArea dataOnly="0" labelOnly="1" fieldPosition="0">
        <references count="2">
          <reference field="4294967294" count="1" selected="0">
            <x v="0"/>
          </reference>
          <reference field="3" count="0"/>
        </references>
      </pivotArea>
    </format>
    <format dxfId="302">
      <pivotArea dataOnly="0" labelOnly="1" fieldPosition="0">
        <references count="2">
          <reference field="4294967294" count="1" selected="0">
            <x v="1"/>
          </reference>
          <reference field="3" count="0"/>
        </references>
      </pivotArea>
    </format>
  </formats>
  <chartFormats count="8"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1"/>
          </reference>
          <reference field="3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1"/>
          </reference>
          <reference field="3" count="1" selected="0">
            <x v="1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1"/>
          </reference>
          <reference field="3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1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4.xml><?xml version="1.0" encoding="utf-8"?>
<pivotTableDefinition xmlns="http://schemas.openxmlformats.org/spreadsheetml/2006/main" name="PivotTable3" cacheId="96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6" indent="0" showHeaders="0" outline="1" outlineData="1" multipleFieldFilters="0" chartFormat="5">
  <location ref="H3:AH9" firstHeaderRow="1" firstDataRow="3" firstDataCol="1"/>
  <pivotFields count="10">
    <pivotField showAll="0"/>
    <pivotField axis="axisRow" showAll="0">
      <items count="8">
        <item h="1" x="0"/>
        <item h="1" x="1"/>
        <item h="1" x="2"/>
        <item x="3"/>
        <item x="4"/>
        <item x="5"/>
        <item x="6"/>
        <item t="default"/>
      </items>
    </pivotField>
    <pivotField axis="axisCol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Col" showAll="0" defaultSubtotal="0">
      <items count="2">
        <item x="0"/>
        <item x="1"/>
      </items>
    </pivotField>
    <pivotField dataField="1" numFmtId="10" showAll="0"/>
    <pivotField numFmtId="10" showAll="0"/>
    <pivotField numFmtId="10" showAll="0"/>
    <pivotField numFmtId="10" showAll="0"/>
    <pivotField showAll="0"/>
    <pivotField showAll="0"/>
  </pivotFields>
  <rowFields count="1">
    <field x="1"/>
  </rowFields>
  <rowItems count="4">
    <i>
      <x v="3"/>
    </i>
    <i>
      <x v="4"/>
    </i>
    <i>
      <x v="5"/>
    </i>
    <i>
      <x v="6"/>
    </i>
  </rowItems>
  <colFields count="2">
    <field x="2"/>
    <field x="3"/>
  </colFields>
  <colItems count="26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>
      <x v="11"/>
      <x/>
    </i>
    <i r="1">
      <x v="1"/>
    </i>
    <i>
      <x v="12"/>
      <x/>
    </i>
    <i r="1">
      <x v="1"/>
    </i>
  </colItems>
  <dataFields count="1">
    <dataField name="Promotion Rates" fld="4" baseField="2" baseItem="0" numFmtId="9"/>
  </dataFields>
  <formats count="20">
    <format dxfId="353">
      <pivotArea type="all" dataOnly="0" outline="0" fieldPosition="0"/>
    </format>
    <format dxfId="352">
      <pivotArea outline="0" collapsedLevelsAreSubtotals="1" fieldPosition="0"/>
    </format>
    <format dxfId="351">
      <pivotArea type="origin" dataOnly="0" labelOnly="1" outline="0" fieldPosition="0"/>
    </format>
    <format dxfId="350">
      <pivotArea field="3" type="button" dataOnly="0" labelOnly="1" outline="0" axis="axisCol" fieldPosition="1"/>
    </format>
    <format dxfId="349">
      <pivotArea type="topRight" dataOnly="0" labelOnly="1" outline="0" fieldPosition="0"/>
    </format>
    <format dxfId="348">
      <pivotArea field="2" type="button" dataOnly="0" labelOnly="1" outline="0" axis="axisCol" fieldPosition="0"/>
    </format>
    <format dxfId="347">
      <pivotArea dataOnly="0" labelOnly="1" fieldPosition="0">
        <references count="1">
          <reference field="2" count="0"/>
        </references>
      </pivotArea>
    </format>
    <format dxfId="346">
      <pivotArea dataOnly="0" labelOnly="1" grandRow="1" outline="0" fieldPosition="0"/>
    </format>
    <format dxfId="345">
      <pivotArea dataOnly="0" labelOnly="1" fieldPosition="0">
        <references count="1">
          <reference field="3" count="0"/>
        </references>
      </pivotArea>
    </format>
    <format dxfId="344">
      <pivotArea dataOnly="0" labelOnly="1" grandCol="1" outline="0" fieldPosition="0"/>
    </format>
    <format dxfId="343">
      <pivotArea type="all" dataOnly="0" outline="0" fieldPosition="0"/>
    </format>
    <format dxfId="342">
      <pivotArea outline="0" collapsedLevelsAreSubtotals="1" fieldPosition="0"/>
    </format>
    <format dxfId="341">
      <pivotArea type="origin" dataOnly="0" labelOnly="1" outline="0" fieldPosition="0"/>
    </format>
    <format dxfId="340">
      <pivotArea field="3" type="button" dataOnly="0" labelOnly="1" outline="0" axis="axisCol" fieldPosition="1"/>
    </format>
    <format dxfId="339">
      <pivotArea type="topRight" dataOnly="0" labelOnly="1" outline="0" fieldPosition="0"/>
    </format>
    <format dxfId="338">
      <pivotArea field="2" type="button" dataOnly="0" labelOnly="1" outline="0" axis="axisCol" fieldPosition="0"/>
    </format>
    <format dxfId="337">
      <pivotArea dataOnly="0" labelOnly="1" fieldPosition="0">
        <references count="1">
          <reference field="2" count="0"/>
        </references>
      </pivotArea>
    </format>
    <format dxfId="336">
      <pivotArea dataOnly="0" labelOnly="1" grandRow="1" outline="0" fieldPosition="0"/>
    </format>
    <format dxfId="335">
      <pivotArea dataOnly="0" labelOnly="1" fieldPosition="0">
        <references count="1">
          <reference field="3" count="0"/>
        </references>
      </pivotArea>
    </format>
    <format dxfId="334">
      <pivotArea dataOnly="0" labelOnly="1" grandCol="1" outline="0" fieldPosition="0"/>
    </format>
  </formats>
  <chartFormats count="28"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4" format="26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</references>
      </pivotArea>
    </chartFormat>
    <chartFormat chart="4" format="27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</references>
      </pivotArea>
    </chartFormat>
    <chartFormat chart="4" format="28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0"/>
          </reference>
        </references>
      </pivotArea>
    </chartFormat>
    <chartFormat chart="4" format="29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</references>
      </pivotArea>
    </chartFormat>
    <chartFormat chart="4" format="30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2"/>
          </reference>
          <reference field="3" count="1" selected="0">
            <x v="0"/>
          </reference>
        </references>
      </pivotArea>
    </chartFormat>
    <chartFormat chart="4" format="31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</references>
      </pivotArea>
    </chartFormat>
    <chartFormat chart="4" format="32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3"/>
          </reference>
          <reference field="3" count="1" selected="0">
            <x v="0"/>
          </reference>
        </references>
      </pivotArea>
    </chartFormat>
    <chartFormat chart="4" format="33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3"/>
          </reference>
          <reference field="3" count="1" selected="0">
            <x v="1"/>
          </reference>
        </references>
      </pivotArea>
    </chartFormat>
    <chartFormat chart="4" format="34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4"/>
          </reference>
          <reference field="3" count="1" selected="0">
            <x v="0"/>
          </reference>
        </references>
      </pivotArea>
    </chartFormat>
    <chartFormat chart="4" format="35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</references>
      </pivotArea>
    </chartFormat>
    <chartFormat chart="4" format="36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5"/>
          </reference>
          <reference field="3" count="1" selected="0">
            <x v="0"/>
          </reference>
        </references>
      </pivotArea>
    </chartFormat>
    <chartFormat chart="4" format="37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</references>
      </pivotArea>
    </chartFormat>
    <chartFormat chart="4" format="38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6"/>
          </reference>
          <reference field="3" count="1" selected="0">
            <x v="0"/>
          </reference>
        </references>
      </pivotArea>
    </chartFormat>
    <chartFormat chart="4" format="39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6"/>
          </reference>
          <reference field="3" count="1" selected="0">
            <x v="1"/>
          </reference>
        </references>
      </pivotArea>
    </chartFormat>
    <chartFormat chart="4" format="40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7"/>
          </reference>
          <reference field="3" count="1" selected="0">
            <x v="0"/>
          </reference>
        </references>
      </pivotArea>
    </chartFormat>
    <chartFormat chart="4" format="41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7"/>
          </reference>
          <reference field="3" count="1" selected="0">
            <x v="1"/>
          </reference>
        </references>
      </pivotArea>
    </chartFormat>
    <chartFormat chart="4" format="42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0"/>
          </reference>
        </references>
      </pivotArea>
    </chartFormat>
    <chartFormat chart="4" format="43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1"/>
          </reference>
        </references>
      </pivotArea>
    </chartFormat>
    <chartFormat chart="4" format="44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9"/>
          </reference>
          <reference field="3" count="1" selected="0">
            <x v="0"/>
          </reference>
        </references>
      </pivotArea>
    </chartFormat>
    <chartFormat chart="4" format="45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9"/>
          </reference>
          <reference field="3" count="1" selected="0">
            <x v="1"/>
          </reference>
        </references>
      </pivotArea>
    </chartFormat>
    <chartFormat chart="4" format="46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0"/>
          </reference>
          <reference field="3" count="1" selected="0">
            <x v="0"/>
          </reference>
        </references>
      </pivotArea>
    </chartFormat>
    <chartFormat chart="4" format="47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0"/>
          </reference>
          <reference field="3" count="1" selected="0">
            <x v="1"/>
          </reference>
        </references>
      </pivotArea>
    </chartFormat>
    <chartFormat chart="4" format="48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1"/>
          </reference>
          <reference field="3" count="1" selected="0">
            <x v="0"/>
          </reference>
        </references>
      </pivotArea>
    </chartFormat>
    <chartFormat chart="4" format="49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1"/>
          </reference>
          <reference field="3" count="1" selected="0">
            <x v="1"/>
          </reference>
        </references>
      </pivotArea>
    </chartFormat>
    <chartFormat chart="4" format="50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2"/>
          </reference>
          <reference field="3" count="1" selected="0">
            <x v="0"/>
          </reference>
        </references>
      </pivotArea>
    </chartFormat>
    <chartFormat chart="4" format="51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2"/>
          </reference>
          <reference field="3" count="1" selected="0">
            <x v="1"/>
          </reference>
        </references>
      </pivotArea>
    </chartFormat>
  </chart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5.xml><?xml version="1.0" encoding="utf-8"?>
<pivotTableDefinition xmlns="http://schemas.openxmlformats.org/spreadsheetml/2006/main" name="PivotTable4" cacheId="16" applyNumberFormats="0" applyBorderFormats="0" applyFontFormats="0" applyPatternFormats="0" applyAlignmentFormats="0" applyWidthHeightFormats="1" dataCaption="Values" grandTotalCaption="Average Total" updatedVersion="6" minRefreshableVersion="3" showDrill="0" useAutoFormatting="1" rowGrandTotals="0" colGrandTotals="0" itemPrintTitles="1" createdVersion="6" indent="0" showHeaders="0" outline="1" outlineData="1" multipleFieldFilters="0" chartFormat="1">
  <location ref="Z4:AC24" firstHeaderRow="0" firstDataRow="1" firstDataCol="1"/>
  <pivotFields count="14">
    <pivotField axis="axisRow" showAll="0">
      <items count="14">
        <item h="1" x="4"/>
        <item h="1" x="5"/>
        <item h="1" x="6"/>
        <item h="1" x="7"/>
        <item x="8"/>
        <item x="9"/>
        <item x="10"/>
        <item x="11"/>
        <item x="12"/>
        <item h="1" x="0"/>
        <item h="1" x="1"/>
        <item h="1" x="2"/>
        <item h="1" x="3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2">
    <field x="0"/>
    <field x="1"/>
  </rowFields>
  <rowItems count="20">
    <i>
      <x v="4"/>
    </i>
    <i r="1">
      <x/>
    </i>
    <i r="1">
      <x v="1"/>
    </i>
    <i r="1">
      <x v="2"/>
    </i>
    <i>
      <x v="5"/>
    </i>
    <i r="1">
      <x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2"/>
    </i>
    <i>
      <x v="8"/>
    </i>
    <i r="1">
      <x/>
    </i>
    <i r="1">
      <x v="1"/>
    </i>
    <i r="1">
      <x v="2"/>
    </i>
  </rowItems>
  <colFields count="1">
    <field x="-2"/>
  </colFields>
  <colItems count="3">
    <i>
      <x/>
    </i>
    <i i="1">
      <x v="1"/>
    </i>
    <i i="2">
      <x v="2"/>
    </i>
  </colItems>
  <dataFields count="3">
    <dataField name="% Repeater Male" fld="12" baseField="0" baseItem="4" numFmtId="10"/>
    <dataField name="% Repeaters Female" fld="13" baseField="0" baseItem="4" numFmtId="10"/>
    <dataField name="% Repeaters Total" fld="11" baseField="0" baseItem="4" numFmtId="164"/>
  </dataFields>
  <formats count="16">
    <format dxfId="114">
      <pivotArea type="all" dataOnly="0" outline="0" fieldPosition="0"/>
    </format>
    <format dxfId="113">
      <pivotArea outline="0" collapsedLevelsAreSubtotals="1" fieldPosition="0"/>
    </format>
    <format dxfId="112">
      <pivotArea type="origin" dataOnly="0" labelOnly="1" outline="0" fieldPosition="0"/>
    </format>
    <format dxfId="111">
      <pivotArea type="topRight" dataOnly="0" labelOnly="1" outline="0" fieldPosition="0"/>
    </format>
    <format dxfId="110">
      <pivotArea dataOnly="0" labelOnly="1" fieldPosition="0">
        <references count="1">
          <reference field="0" count="0"/>
        </references>
      </pivotArea>
    </format>
    <format dxfId="109">
      <pivotArea dataOnly="0" labelOnly="1" grandRow="1" outline="0" fieldPosition="0"/>
    </format>
    <format dxfId="108">
      <pivotArea dataOnly="0" labelOnly="1" grandCol="1" outline="0" fieldPosition="0"/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type="origin" dataOnly="0" labelOnly="1" outline="0" fieldPosition="0"/>
    </format>
    <format dxfId="104">
      <pivotArea type="topRight" dataOnly="0" labelOnly="1" outline="0" fieldPosition="0"/>
    </format>
    <format dxfId="103">
      <pivotArea dataOnly="0" labelOnly="1" fieldPosition="0">
        <references count="1">
          <reference field="0" count="0"/>
        </references>
      </pivotArea>
    </format>
    <format dxfId="102">
      <pivotArea dataOnly="0" labelOnly="1" grandRow="1" outline="0" fieldPosition="0"/>
    </format>
    <format dxfId="101">
      <pivotArea outline="0" fieldPosition="0">
        <references count="1">
          <reference field="4294967294" count="1">
            <x v="2"/>
          </reference>
        </references>
      </pivotArea>
    </format>
    <format dxfId="53">
      <pivotArea outline="0" fieldPosition="0">
        <references count="1">
          <reference field="4294967294" count="1">
            <x v="0"/>
          </reference>
        </references>
      </pivotArea>
    </format>
    <format dxfId="52">
      <pivotArea outline="0" fieldPosition="0">
        <references count="1">
          <reference field="4294967294" count="1">
            <x v="1"/>
          </reference>
        </references>
      </pivotArea>
    </format>
  </formats>
  <chartFormats count="3">
    <chartFormat chart="0" format="3" series="1">
      <pivotArea type="data" outline="0" fieldPosition="0">
        <references count="2">
          <reference field="4294967294" count="1" selected="0">
            <x v="2"/>
          </reference>
          <reference field="1" count="1" selected="0">
            <x v="0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2"/>
          </reference>
          <reference field="1" count="1" selected="0">
            <x v="1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2"/>
          </reference>
          <reference field="1" count="1" selected="0">
            <x v="2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6.xml><?xml version="1.0" encoding="utf-8"?>
<pivotTableDefinition xmlns="http://schemas.openxmlformats.org/spreadsheetml/2006/main" name="PivotTable3" cacheId="16" applyNumberFormats="0" applyBorderFormats="0" applyFontFormats="0" applyPatternFormats="0" applyAlignmentFormats="0" applyWidthHeightFormats="1" dataCaption="Values" grandTotalCaption="Average Total" updatedVersion="6" minRefreshableVersion="3" showDrill="0" useAutoFormatting="1" itemPrintTitles="1" createdVersion="6" indent="0" showHeaders="0" outline="1" outlineData="1" multipleFieldFilters="0" chartFormat="1">
  <location ref="H4:L11" firstHeaderRow="1" firstDataRow="2" firstDataCol="1"/>
  <pivotFields count="14">
    <pivotField axis="axisRow" showAll="0">
      <items count="14">
        <item h="1" x="4"/>
        <item h="1" x="5"/>
        <item h="1" x="6"/>
        <item h="1" x="7"/>
        <item x="8"/>
        <item x="9"/>
        <item x="10"/>
        <item x="11"/>
        <item x="12"/>
        <item h="1" x="0"/>
        <item h="1" x="1"/>
        <item h="1" x="2"/>
        <item h="1" x="3"/>
        <item t="default"/>
      </items>
    </pivotField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0"/>
  </rowFields>
  <rowItems count="6">
    <i>
      <x v="4"/>
    </i>
    <i>
      <x v="5"/>
    </i>
    <i>
      <x v="6"/>
    </i>
    <i>
      <x v="7"/>
    </i>
    <i>
      <x v="8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% Repeaters" fld="11" baseField="0" baseItem="4" numFmtId="164"/>
  </dataFields>
  <formats count="14">
    <format dxfId="128">
      <pivotArea type="all" dataOnly="0" outline="0" fieldPosition="0"/>
    </format>
    <format dxfId="127">
      <pivotArea outline="0" collapsedLevelsAreSubtotals="1" fieldPosition="0"/>
    </format>
    <format dxfId="126">
      <pivotArea type="origin" dataOnly="0" labelOnly="1" outline="0" fieldPosition="0"/>
    </format>
    <format dxfId="125">
      <pivotArea type="topRight" dataOnly="0" labelOnly="1" outline="0" fieldPosition="0"/>
    </format>
    <format dxfId="124">
      <pivotArea dataOnly="0" labelOnly="1" fieldPosition="0">
        <references count="1">
          <reference field="0" count="0"/>
        </references>
      </pivotArea>
    </format>
    <format dxfId="123">
      <pivotArea dataOnly="0" labelOnly="1" grandRow="1" outline="0" fieldPosition="0"/>
    </format>
    <format dxfId="122">
      <pivotArea dataOnly="0" labelOnly="1" grandCol="1" outline="0" fieldPosition="0"/>
    </format>
    <format dxfId="121">
      <pivotArea type="all" dataOnly="0" outline="0" fieldPosition="0"/>
    </format>
    <format dxfId="120">
      <pivotArea outline="0" collapsedLevelsAreSubtotals="1" fieldPosition="0"/>
    </format>
    <format dxfId="119">
      <pivotArea type="origin" dataOnly="0" labelOnly="1" outline="0" fieldPosition="0"/>
    </format>
    <format dxfId="118">
      <pivotArea type="topRight" dataOnly="0" labelOnly="1" outline="0" fieldPosition="0"/>
    </format>
    <format dxfId="117">
      <pivotArea dataOnly="0" labelOnly="1" fieldPosition="0">
        <references count="1">
          <reference field="0" count="0"/>
        </references>
      </pivotArea>
    </format>
    <format dxfId="116">
      <pivotArea dataOnly="0" labelOnly="1" grandRow="1" outline="0" fieldPosition="0"/>
    </format>
    <format dxfId="115">
      <pivotArea outline="0" fieldPosition="0">
        <references count="1">
          <reference field="4294967294" count="1">
            <x v="0"/>
          </reference>
        </references>
      </pivotArea>
    </format>
  </formats>
  <chartFormats count="3"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7.xml><?xml version="1.0" encoding="utf-8"?>
<pivotTableDefinition xmlns="http://schemas.openxmlformats.org/spreadsheetml/2006/main" name="PivotTable10" cacheId="1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4:D8" firstHeaderRow="0" firstDataRow="1" firstDataCol="1" rowPageCount="1" colPageCount="1"/>
  <pivotFields count="14">
    <pivotField axis="axisPage" showAll="0">
      <items count="14">
        <item x="4"/>
        <item x="5"/>
        <item x="6"/>
        <item x="7"/>
        <item x="8"/>
        <item x="9"/>
        <item x="10"/>
        <item x="11"/>
        <item x="12"/>
        <item x="0"/>
        <item x="1"/>
        <item x="2"/>
        <item x="3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8" hier="-1"/>
  </pageFields>
  <dataFields count="3">
    <dataField name="% of Repeaters (M)" fld="12" baseField="11" baseItem="0" numFmtId="164"/>
    <dataField name="% of Repeaters (F)" fld="13" baseField="11" baseItem="0" numFmtId="9"/>
    <dataField name="% of Repeaters" fld="11" baseField="11" baseItem="0" numFmtId="9"/>
  </dataFields>
  <formats count="12">
    <format dxfId="140">
      <pivotArea type="all" dataOnly="0" outline="0" fieldPosition="0"/>
    </format>
    <format dxfId="139">
      <pivotArea outline="0" collapsedLevelsAreSubtotals="1" fieldPosition="0"/>
    </format>
    <format dxfId="138">
      <pivotArea field="1" type="button" dataOnly="0" labelOnly="1" outline="0" axis="axisRow" fieldPosition="0"/>
    </format>
    <format dxfId="137">
      <pivotArea dataOnly="0" labelOnly="1" fieldPosition="0">
        <references count="1">
          <reference field="1" count="0"/>
        </references>
      </pivotArea>
    </format>
    <format dxfId="136">
      <pivotArea dataOnly="0" labelOnly="1" grandRow="1" outline="0" fieldPosition="0"/>
    </format>
    <format dxfId="13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4">
      <pivotArea type="all" dataOnly="0" outline="0" fieldPosition="0"/>
    </format>
    <format dxfId="133">
      <pivotArea outline="0" collapsedLevelsAreSubtotals="1" fieldPosition="0"/>
    </format>
    <format dxfId="132">
      <pivotArea field="1" type="button" dataOnly="0" labelOnly="1" outline="0" axis="axisRow" fieldPosition="0"/>
    </format>
    <format dxfId="131">
      <pivotArea dataOnly="0" labelOnly="1" fieldPosition="0">
        <references count="1">
          <reference field="1" count="0"/>
        </references>
      </pivotArea>
    </format>
    <format dxfId="130">
      <pivotArea dataOnly="0" labelOnly="1" grandRow="1" outline="0" fieldPosition="0"/>
    </format>
    <format dxfId="129">
      <pivotArea outline="0" fieldPosition="0">
        <references count="1">
          <reference field="4294967294" count="1">
            <x v="0"/>
          </reference>
        </references>
      </pivotArea>
    </format>
  </formats>
  <chartFormats count="6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8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grandTotalCaption="Average Total" updatedVersion="6" minRefreshableVersion="3" showDrill="0" useAutoFormatting="1" itemPrintTitles="1" createdVersion="6" indent="0" showHeaders="0" outline="1" outlineData="1" multipleFieldFilters="0" chartFormat="2">
  <location ref="A3:H10" firstHeaderRow="1" firstDataRow="3" firstDataCol="1" rowPageCount="1" colPageCount="1"/>
  <pivotFields count="7">
    <pivotField axis="axisPage" showAll="0">
      <items count="2">
        <item x="0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axis="axisCol" showAll="0">
      <items count="3">
        <item x="0"/>
        <item x="1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showAll="0"/>
    <pivotField dataField="1" dragToRow="0" dragToCol="0" dragToPage="0" showAll="0" defaultSubtota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2">
    <field x="2"/>
    <field x="3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pageFields count="1">
    <pageField fld="0" hier="-1"/>
  </pageFields>
  <dataFields count="1">
    <dataField name="Graduation Rate" fld="6" baseField="1" baseItem="0" numFmtId="9"/>
  </dataFields>
  <formats count="22">
    <format dxfId="100">
      <pivotArea type="all" dataOnly="0" outline="0" fieldPosition="0"/>
    </format>
    <format dxfId="99">
      <pivotArea outline="0" collapsedLevelsAreSubtotals="1" fieldPosition="0"/>
    </format>
    <format dxfId="98">
      <pivotArea type="origin" dataOnly="0" labelOnly="1" outline="0" fieldPosition="0"/>
    </format>
    <format dxfId="97">
      <pivotArea type="topRight" dataOnly="0" labelOnly="1" outline="0" fieldPosition="0"/>
    </format>
    <format dxfId="96">
      <pivotArea dataOnly="0" labelOnly="1" fieldPosition="0">
        <references count="1">
          <reference field="1" count="0"/>
        </references>
      </pivotArea>
    </format>
    <format dxfId="95">
      <pivotArea dataOnly="0" labelOnly="1" grandRow="1" outline="0" fieldPosition="0"/>
    </format>
    <format dxfId="94">
      <pivotArea dataOnly="0" labelOnly="1" fieldPosition="0">
        <references count="1">
          <reference field="2" count="0"/>
        </references>
      </pivotArea>
    </format>
    <format dxfId="93">
      <pivotArea dataOnly="0" labelOnly="1" fieldPosition="0">
        <references count="1">
          <reference field="2" count="0" defaultSubtotal="1"/>
        </references>
      </pivotArea>
    </format>
    <format dxfId="92">
      <pivotArea dataOnly="0" labelOnly="1" grandCol="1" outline="0" fieldPosition="0"/>
    </format>
    <format dxfId="91">
      <pivotArea dataOnly="0" labelOnly="1" fieldPosition="0">
        <references count="2">
          <reference field="2" count="1" selected="0">
            <x v="0"/>
          </reference>
          <reference field="3" count="0"/>
        </references>
      </pivotArea>
    </format>
    <format dxfId="90">
      <pivotArea dataOnly="0" labelOnly="1" fieldPosition="0">
        <references count="2">
          <reference field="2" count="1" selected="0">
            <x v="1"/>
          </reference>
          <reference field="3" count="0"/>
        </references>
      </pivotArea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origin" dataOnly="0" labelOnly="1" outline="0" fieldPosition="0"/>
    </format>
    <format dxfId="86">
      <pivotArea type="topRight" dataOnly="0" labelOnly="1" outline="0" fieldPosition="0"/>
    </format>
    <format dxfId="85">
      <pivotArea dataOnly="0" labelOnly="1" fieldPosition="0">
        <references count="1">
          <reference field="1" count="0"/>
        </references>
      </pivotArea>
    </format>
    <format dxfId="84">
      <pivotArea dataOnly="0" labelOnly="1" grandRow="1" outline="0" fieldPosition="0"/>
    </format>
    <format dxfId="83">
      <pivotArea dataOnly="0" labelOnly="1" fieldPosition="0">
        <references count="1">
          <reference field="2" count="0"/>
        </references>
      </pivotArea>
    </format>
    <format dxfId="82">
      <pivotArea dataOnly="0" labelOnly="1" fieldPosition="0">
        <references count="1">
          <reference field="2" count="0" defaultSubtotal="1"/>
        </references>
      </pivotArea>
    </format>
    <format dxfId="81">
      <pivotArea dataOnly="0" labelOnly="1" grandCol="1" outline="0" fieldPosition="0"/>
    </format>
    <format dxfId="80">
      <pivotArea dataOnly="0" labelOnly="1" fieldPosition="0">
        <references count="2">
          <reference field="2" count="1" selected="0">
            <x v="0"/>
          </reference>
          <reference field="3" count="0"/>
        </references>
      </pivotArea>
    </format>
    <format dxfId="79">
      <pivotArea dataOnly="0" labelOnly="1" fieldPosition="0">
        <references count="2">
          <reference field="2" count="1" selected="0">
            <x v="1"/>
          </reference>
          <reference field="3" count="0"/>
        </references>
      </pivotArea>
    </format>
  </formats>
  <chartFormats count="4">
    <chartFormat chart="0" format="8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</references>
      </pivotArea>
    </chartFormat>
    <chartFormat chart="0" format="9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</references>
      </pivotArea>
    </chartFormat>
    <chartFormat chart="0" format="10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0"/>
          </reference>
        </references>
      </pivotArea>
    </chartFormat>
    <chartFormat chart="0" format="11" series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fieldListSortAscending="1">
  <location ref="A3:K487" firstHeaderRow="0" firstDataRow="1" firstDataCol="1"/>
  <pivotFields count="15">
    <pivotField axis="axisRow" showAll="0">
      <items count="15">
        <item h="1" x="2"/>
        <item h="1" x="7"/>
        <item h="1" x="6"/>
        <item h="1" x="8"/>
        <item h="1" x="9"/>
        <item h="1" x="3"/>
        <item x="12"/>
        <item x="13"/>
        <item x="0"/>
        <item x="5"/>
        <item x="11"/>
        <item x="10"/>
        <item x="4"/>
        <item x="1"/>
        <item t="default"/>
      </items>
    </pivotField>
    <pivotField axis="axisRow" showAll="0">
      <items count="16">
        <item x="9"/>
        <item x="2"/>
        <item x="10"/>
        <item x="8"/>
        <item x="1"/>
        <item x="6"/>
        <item x="14"/>
        <item x="5"/>
        <item x="4"/>
        <item x="3"/>
        <item x="11"/>
        <item x="7"/>
        <item x="13"/>
        <item x="12"/>
        <item x="0"/>
        <item t="default"/>
      </items>
    </pivotField>
    <pivotField axis="axisRow" showAll="0">
      <items count="4">
        <item x="1"/>
        <item x="0"/>
        <item x="2"/>
        <item t="default"/>
      </items>
    </pivotField>
    <pivotField dataField="1"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3">
    <field x="0"/>
    <field x="1"/>
    <field x="2"/>
  </rowFields>
  <rowItems count="484">
    <i>
      <x v="6"/>
    </i>
    <i r="1">
      <x/>
    </i>
    <i r="2">
      <x v="1"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2">
      <x v="2"/>
    </i>
    <i r="1">
      <x v="3"/>
    </i>
    <i r="2">
      <x/>
    </i>
    <i r="2">
      <x v="1"/>
    </i>
    <i r="2">
      <x v="2"/>
    </i>
    <i r="1">
      <x v="4"/>
    </i>
    <i r="2">
      <x/>
    </i>
    <i r="2">
      <x v="1"/>
    </i>
    <i r="2">
      <x v="2"/>
    </i>
    <i r="1">
      <x v="5"/>
    </i>
    <i r="2">
      <x/>
    </i>
    <i r="2">
      <x v="1"/>
    </i>
    <i r="2">
      <x v="2"/>
    </i>
    <i r="1">
      <x v="6"/>
    </i>
    <i r="2">
      <x/>
    </i>
    <i r="2">
      <x v="1"/>
    </i>
    <i r="2">
      <x v="2"/>
    </i>
    <i r="1">
      <x v="7"/>
    </i>
    <i r="2">
      <x/>
    </i>
    <i r="2">
      <x v="1"/>
    </i>
    <i r="2">
      <x v="2"/>
    </i>
    <i r="1">
      <x v="8"/>
    </i>
    <i r="2">
      <x/>
    </i>
    <i r="2">
      <x v="1"/>
    </i>
    <i r="2">
      <x v="2"/>
    </i>
    <i r="1">
      <x v="9"/>
    </i>
    <i r="2">
      <x/>
    </i>
    <i r="2">
      <x v="1"/>
    </i>
    <i r="2">
      <x v="2"/>
    </i>
    <i r="1">
      <x v="10"/>
    </i>
    <i r="2">
      <x/>
    </i>
    <i r="2">
      <x v="1"/>
    </i>
    <i r="2">
      <x v="2"/>
    </i>
    <i r="1">
      <x v="11"/>
    </i>
    <i r="2">
      <x/>
    </i>
    <i r="2">
      <x v="1"/>
    </i>
    <i r="2">
      <x v="2"/>
    </i>
    <i r="1">
      <x v="12"/>
    </i>
    <i r="2">
      <x/>
    </i>
    <i r="2">
      <x v="1"/>
    </i>
    <i r="2">
      <x v="2"/>
    </i>
    <i r="1">
      <x v="13"/>
    </i>
    <i r="2">
      <x/>
    </i>
    <i r="2">
      <x v="1"/>
    </i>
    <i r="2">
      <x v="2"/>
    </i>
    <i r="1">
      <x v="14"/>
    </i>
    <i r="2">
      <x/>
    </i>
    <i r="2">
      <x v="1"/>
    </i>
    <i r="2">
      <x v="2"/>
    </i>
    <i>
      <x v="7"/>
    </i>
    <i r="1">
      <x/>
    </i>
    <i r="2">
      <x/>
    </i>
    <i r="2">
      <x v="1"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2">
      <x v="2"/>
    </i>
    <i r="1">
      <x v="3"/>
    </i>
    <i r="2">
      <x/>
    </i>
    <i r="2">
      <x v="1"/>
    </i>
    <i r="2">
      <x v="2"/>
    </i>
    <i r="1">
      <x v="4"/>
    </i>
    <i r="2">
      <x/>
    </i>
    <i r="2">
      <x v="1"/>
    </i>
    <i r="2">
      <x v="2"/>
    </i>
    <i r="1">
      <x v="5"/>
    </i>
    <i r="2">
      <x/>
    </i>
    <i r="2">
      <x v="1"/>
    </i>
    <i r="2">
      <x v="2"/>
    </i>
    <i r="1">
      <x v="6"/>
    </i>
    <i r="2">
      <x/>
    </i>
    <i r="2">
      <x v="1"/>
    </i>
    <i r="2">
      <x v="2"/>
    </i>
    <i r="1">
      <x v="7"/>
    </i>
    <i r="2">
      <x/>
    </i>
    <i r="2">
      <x v="1"/>
    </i>
    <i r="2">
      <x v="2"/>
    </i>
    <i r="1">
      <x v="8"/>
    </i>
    <i r="2">
      <x/>
    </i>
    <i r="2">
      <x v="1"/>
    </i>
    <i r="2">
      <x v="2"/>
    </i>
    <i r="1">
      <x v="9"/>
    </i>
    <i r="2">
      <x/>
    </i>
    <i r="2">
      <x v="1"/>
    </i>
    <i r="2">
      <x v="2"/>
    </i>
    <i r="1">
      <x v="10"/>
    </i>
    <i r="2">
      <x/>
    </i>
    <i r="2">
      <x v="1"/>
    </i>
    <i r="2">
      <x v="2"/>
    </i>
    <i r="1">
      <x v="11"/>
    </i>
    <i r="2">
      <x/>
    </i>
    <i r="2">
      <x v="1"/>
    </i>
    <i r="2">
      <x v="2"/>
    </i>
    <i r="1">
      <x v="12"/>
    </i>
    <i r="2">
      <x/>
    </i>
    <i r="2">
      <x v="1"/>
    </i>
    <i r="2">
      <x v="2"/>
    </i>
    <i r="1">
      <x v="13"/>
    </i>
    <i r="2">
      <x/>
    </i>
    <i r="2">
      <x v="1"/>
    </i>
    <i r="2">
      <x v="2"/>
    </i>
    <i r="1">
      <x v="14"/>
    </i>
    <i r="2">
      <x/>
    </i>
    <i r="2">
      <x v="1"/>
    </i>
    <i r="2">
      <x v="2"/>
    </i>
    <i>
      <x v="8"/>
    </i>
    <i r="1">
      <x/>
    </i>
    <i r="2">
      <x/>
    </i>
    <i r="2">
      <x v="1"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2">
      <x v="2"/>
    </i>
    <i r="1">
      <x v="3"/>
    </i>
    <i r="2">
      <x/>
    </i>
    <i r="2">
      <x v="1"/>
    </i>
    <i r="2">
      <x v="2"/>
    </i>
    <i r="1">
      <x v="4"/>
    </i>
    <i r="2">
      <x/>
    </i>
    <i r="2">
      <x v="1"/>
    </i>
    <i r="2">
      <x v="2"/>
    </i>
    <i r="1">
      <x v="5"/>
    </i>
    <i r="2">
      <x/>
    </i>
    <i r="2">
      <x v="1"/>
    </i>
    <i r="2">
      <x v="2"/>
    </i>
    <i r="1">
      <x v="6"/>
    </i>
    <i r="2">
      <x/>
    </i>
    <i r="2">
      <x v="1"/>
    </i>
    <i r="2">
      <x v="2"/>
    </i>
    <i r="1">
      <x v="7"/>
    </i>
    <i r="2">
      <x/>
    </i>
    <i r="2">
      <x v="1"/>
    </i>
    <i r="2">
      <x v="2"/>
    </i>
    <i r="1">
      <x v="8"/>
    </i>
    <i r="2">
      <x/>
    </i>
    <i r="2">
      <x v="1"/>
    </i>
    <i r="2">
      <x v="2"/>
    </i>
    <i r="1">
      <x v="9"/>
    </i>
    <i r="2">
      <x/>
    </i>
    <i r="2">
      <x v="1"/>
    </i>
    <i r="2">
      <x v="2"/>
    </i>
    <i r="1">
      <x v="10"/>
    </i>
    <i r="2">
      <x/>
    </i>
    <i r="2">
      <x v="1"/>
    </i>
    <i r="2">
      <x v="2"/>
    </i>
    <i r="1">
      <x v="11"/>
    </i>
    <i r="2">
      <x/>
    </i>
    <i r="2">
      <x v="1"/>
    </i>
    <i r="2">
      <x v="2"/>
    </i>
    <i r="1">
      <x v="12"/>
    </i>
    <i r="2">
      <x/>
    </i>
    <i r="2">
      <x v="1"/>
    </i>
    <i r="2">
      <x v="2"/>
    </i>
    <i r="1">
      <x v="13"/>
    </i>
    <i r="2">
      <x/>
    </i>
    <i r="2">
      <x v="1"/>
    </i>
    <i r="2">
      <x v="2"/>
    </i>
    <i r="1">
      <x v="14"/>
    </i>
    <i r="2">
      <x/>
    </i>
    <i r="2">
      <x v="1"/>
    </i>
    <i r="2">
      <x v="2"/>
    </i>
    <i>
      <x v="9"/>
    </i>
    <i r="1">
      <x/>
    </i>
    <i r="2">
      <x/>
    </i>
    <i r="2">
      <x v="1"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2">
      <x v="2"/>
    </i>
    <i r="1">
      <x v="3"/>
    </i>
    <i r="2">
      <x/>
    </i>
    <i r="2">
      <x v="1"/>
    </i>
    <i r="2">
      <x v="2"/>
    </i>
    <i r="1">
      <x v="4"/>
    </i>
    <i r="2">
      <x/>
    </i>
    <i r="2">
      <x v="1"/>
    </i>
    <i r="2">
      <x v="2"/>
    </i>
    <i r="1">
      <x v="5"/>
    </i>
    <i r="2">
      <x/>
    </i>
    <i r="2">
      <x v="1"/>
    </i>
    <i r="2">
      <x v="2"/>
    </i>
    <i r="1">
      <x v="6"/>
    </i>
    <i r="2">
      <x/>
    </i>
    <i r="2">
      <x v="1"/>
    </i>
    <i r="2">
      <x v="2"/>
    </i>
    <i r="1">
      <x v="7"/>
    </i>
    <i r="2">
      <x/>
    </i>
    <i r="2">
      <x v="1"/>
    </i>
    <i r="2">
      <x v="2"/>
    </i>
    <i r="1">
      <x v="8"/>
    </i>
    <i r="2">
      <x/>
    </i>
    <i r="2">
      <x v="1"/>
    </i>
    <i r="2">
      <x v="2"/>
    </i>
    <i r="1">
      <x v="9"/>
    </i>
    <i r="2">
      <x/>
    </i>
    <i r="2">
      <x v="1"/>
    </i>
    <i r="2">
      <x v="2"/>
    </i>
    <i r="1">
      <x v="10"/>
    </i>
    <i r="2">
      <x/>
    </i>
    <i r="2">
      <x v="1"/>
    </i>
    <i r="2">
      <x v="2"/>
    </i>
    <i r="1">
      <x v="11"/>
    </i>
    <i r="2">
      <x/>
    </i>
    <i r="2">
      <x v="1"/>
    </i>
    <i r="2">
      <x v="2"/>
    </i>
    <i r="1">
      <x v="12"/>
    </i>
    <i r="2">
      <x/>
    </i>
    <i r="2">
      <x v="1"/>
    </i>
    <i r="2">
      <x v="2"/>
    </i>
    <i r="1">
      <x v="13"/>
    </i>
    <i r="2">
      <x/>
    </i>
    <i r="2">
      <x v="1"/>
    </i>
    <i r="2">
      <x v="2"/>
    </i>
    <i r="1">
      <x v="14"/>
    </i>
    <i r="2">
      <x/>
    </i>
    <i r="2">
      <x v="1"/>
    </i>
    <i r="2">
      <x v="2"/>
    </i>
    <i>
      <x v="10"/>
    </i>
    <i r="1">
      <x/>
    </i>
    <i r="2">
      <x/>
    </i>
    <i r="2">
      <x v="1"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2">
      <x v="2"/>
    </i>
    <i r="1">
      <x v="3"/>
    </i>
    <i r="2">
      <x/>
    </i>
    <i r="2">
      <x v="1"/>
    </i>
    <i r="2">
      <x v="2"/>
    </i>
    <i r="1">
      <x v="4"/>
    </i>
    <i r="2">
      <x/>
    </i>
    <i r="2">
      <x v="1"/>
    </i>
    <i r="2">
      <x v="2"/>
    </i>
    <i r="1">
      <x v="5"/>
    </i>
    <i r="2">
      <x/>
    </i>
    <i r="2">
      <x v="1"/>
    </i>
    <i r="2">
      <x v="2"/>
    </i>
    <i r="1">
      <x v="6"/>
    </i>
    <i r="2">
      <x/>
    </i>
    <i r="2">
      <x v="1"/>
    </i>
    <i r="2">
      <x v="2"/>
    </i>
    <i r="1">
      <x v="7"/>
    </i>
    <i r="2">
      <x/>
    </i>
    <i r="2">
      <x v="1"/>
    </i>
    <i r="2">
      <x v="2"/>
    </i>
    <i r="1">
      <x v="8"/>
    </i>
    <i r="2">
      <x/>
    </i>
    <i r="2">
      <x v="1"/>
    </i>
    <i r="2">
      <x v="2"/>
    </i>
    <i r="1">
      <x v="9"/>
    </i>
    <i r="2">
      <x/>
    </i>
    <i r="2">
      <x v="1"/>
    </i>
    <i r="2">
      <x v="2"/>
    </i>
    <i r="1">
      <x v="10"/>
    </i>
    <i r="2">
      <x/>
    </i>
    <i r="2">
      <x v="1"/>
    </i>
    <i r="2">
      <x v="2"/>
    </i>
    <i r="1">
      <x v="11"/>
    </i>
    <i r="2">
      <x/>
    </i>
    <i r="2">
      <x v="1"/>
    </i>
    <i r="2">
      <x v="2"/>
    </i>
    <i r="1">
      <x v="12"/>
    </i>
    <i r="2">
      <x/>
    </i>
    <i r="2">
      <x v="1"/>
    </i>
    <i r="2">
      <x v="2"/>
    </i>
    <i r="1">
      <x v="13"/>
    </i>
    <i r="2">
      <x/>
    </i>
    <i r="2">
      <x v="1"/>
    </i>
    <i r="2">
      <x v="2"/>
    </i>
    <i r="1">
      <x v="14"/>
    </i>
    <i r="2">
      <x/>
    </i>
    <i r="2">
      <x v="1"/>
    </i>
    <i r="2">
      <x v="2"/>
    </i>
    <i>
      <x v="11"/>
    </i>
    <i r="1">
      <x/>
    </i>
    <i r="2">
      <x/>
    </i>
    <i r="2">
      <x v="1"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2">
      <x v="2"/>
    </i>
    <i r="1">
      <x v="3"/>
    </i>
    <i r="2">
      <x/>
    </i>
    <i r="2">
      <x v="1"/>
    </i>
    <i r="2">
      <x v="2"/>
    </i>
    <i r="1">
      <x v="4"/>
    </i>
    <i r="2">
      <x/>
    </i>
    <i r="2">
      <x v="1"/>
    </i>
    <i r="2">
      <x v="2"/>
    </i>
    <i r="1">
      <x v="5"/>
    </i>
    <i r="2">
      <x/>
    </i>
    <i r="2">
      <x v="1"/>
    </i>
    <i r="2">
      <x v="2"/>
    </i>
    <i r="1">
      <x v="6"/>
    </i>
    <i r="2">
      <x/>
    </i>
    <i r="2">
      <x v="1"/>
    </i>
    <i r="2">
      <x v="2"/>
    </i>
    <i r="1">
      <x v="7"/>
    </i>
    <i r="2">
      <x/>
    </i>
    <i r="2">
      <x v="1"/>
    </i>
    <i r="2">
      <x v="2"/>
    </i>
    <i r="1">
      <x v="8"/>
    </i>
    <i r="2">
      <x/>
    </i>
    <i r="2">
      <x v="1"/>
    </i>
    <i r="2">
      <x v="2"/>
    </i>
    <i r="1">
      <x v="9"/>
    </i>
    <i r="2">
      <x/>
    </i>
    <i r="2">
      <x v="1"/>
    </i>
    <i r="2">
      <x v="2"/>
    </i>
    <i r="1">
      <x v="10"/>
    </i>
    <i r="2">
      <x/>
    </i>
    <i r="2">
      <x v="1"/>
    </i>
    <i r="2">
      <x v="2"/>
    </i>
    <i r="1">
      <x v="11"/>
    </i>
    <i r="2">
      <x/>
    </i>
    <i r="2">
      <x v="1"/>
    </i>
    <i r="2">
      <x v="2"/>
    </i>
    <i r="1">
      <x v="12"/>
    </i>
    <i r="2">
      <x/>
    </i>
    <i r="2">
      <x v="1"/>
    </i>
    <i r="2">
      <x v="2"/>
    </i>
    <i r="1">
      <x v="13"/>
    </i>
    <i r="2">
      <x/>
    </i>
    <i r="2">
      <x v="1"/>
    </i>
    <i r="2">
      <x v="2"/>
    </i>
    <i r="1">
      <x v="14"/>
    </i>
    <i r="2">
      <x/>
    </i>
    <i r="2">
      <x v="1"/>
    </i>
    <i r="2">
      <x v="2"/>
    </i>
    <i>
      <x v="12"/>
    </i>
    <i r="1">
      <x/>
    </i>
    <i r="2">
      <x/>
    </i>
    <i r="2">
      <x v="1"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2">
      <x v="2"/>
    </i>
    <i r="1">
      <x v="3"/>
    </i>
    <i r="2">
      <x/>
    </i>
    <i r="2">
      <x v="1"/>
    </i>
    <i r="2">
      <x v="2"/>
    </i>
    <i r="1">
      <x v="4"/>
    </i>
    <i r="2">
      <x/>
    </i>
    <i r="2">
      <x v="1"/>
    </i>
    <i r="2">
      <x v="2"/>
    </i>
    <i r="1">
      <x v="5"/>
    </i>
    <i r="2">
      <x/>
    </i>
    <i r="2">
      <x v="1"/>
    </i>
    <i r="2">
      <x v="2"/>
    </i>
    <i r="1">
      <x v="6"/>
    </i>
    <i r="2">
      <x/>
    </i>
    <i r="2">
      <x v="1"/>
    </i>
    <i r="2">
      <x v="2"/>
    </i>
    <i r="1">
      <x v="7"/>
    </i>
    <i r="2">
      <x/>
    </i>
    <i r="2">
      <x v="1"/>
    </i>
    <i r="2">
      <x v="2"/>
    </i>
    <i r="1">
      <x v="8"/>
    </i>
    <i r="2">
      <x/>
    </i>
    <i r="2">
      <x v="1"/>
    </i>
    <i r="2">
      <x v="2"/>
    </i>
    <i r="1">
      <x v="9"/>
    </i>
    <i r="2">
      <x/>
    </i>
    <i r="2">
      <x v="1"/>
    </i>
    <i r="2">
      <x v="2"/>
    </i>
    <i r="1">
      <x v="10"/>
    </i>
    <i r="2">
      <x/>
    </i>
    <i r="2">
      <x v="1"/>
    </i>
    <i r="2">
      <x v="2"/>
    </i>
    <i r="1">
      <x v="11"/>
    </i>
    <i r="2">
      <x/>
    </i>
    <i r="2">
      <x v="1"/>
    </i>
    <i r="2">
      <x v="2"/>
    </i>
    <i r="1">
      <x v="12"/>
    </i>
    <i r="2">
      <x/>
    </i>
    <i r="2">
      <x v="1"/>
    </i>
    <i r="2">
      <x v="2"/>
    </i>
    <i r="1">
      <x v="13"/>
    </i>
    <i r="2">
      <x/>
    </i>
    <i r="2">
      <x v="1"/>
    </i>
    <i r="2">
      <x v="2"/>
    </i>
    <i r="1">
      <x v="14"/>
    </i>
    <i r="2">
      <x/>
    </i>
    <i r="2">
      <x v="1"/>
    </i>
    <i r="2">
      <x v="2"/>
    </i>
    <i>
      <x v="13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2">
      <x v="2"/>
    </i>
    <i r="1">
      <x v="3"/>
    </i>
    <i r="2">
      <x/>
    </i>
    <i r="2">
      <x v="1"/>
    </i>
    <i r="2">
      <x v="2"/>
    </i>
    <i r="1">
      <x v="4"/>
    </i>
    <i r="2">
      <x/>
    </i>
    <i r="2">
      <x v="1"/>
    </i>
    <i r="2">
      <x v="2"/>
    </i>
    <i r="1">
      <x v="5"/>
    </i>
    <i r="2">
      <x/>
    </i>
    <i r="2">
      <x v="1"/>
    </i>
    <i r="2">
      <x v="2"/>
    </i>
    <i r="1">
      <x v="6"/>
    </i>
    <i r="2">
      <x/>
    </i>
    <i r="2">
      <x v="1"/>
    </i>
    <i r="2">
      <x v="2"/>
    </i>
    <i r="1">
      <x v="7"/>
    </i>
    <i r="2">
      <x/>
    </i>
    <i r="2">
      <x v="1"/>
    </i>
    <i r="2">
      <x v="2"/>
    </i>
    <i r="1">
      <x v="8"/>
    </i>
    <i r="2">
      <x/>
    </i>
    <i r="2">
      <x v="1"/>
    </i>
    <i r="2">
      <x v="2"/>
    </i>
    <i r="1">
      <x v="9"/>
    </i>
    <i r="2">
      <x/>
    </i>
    <i r="2">
      <x v="1"/>
    </i>
    <i r="2">
      <x v="2"/>
    </i>
    <i r="1">
      <x v="10"/>
    </i>
    <i r="2">
      <x/>
    </i>
    <i r="2">
      <x v="1"/>
    </i>
    <i r="2">
      <x v="2"/>
    </i>
    <i r="1">
      <x v="11"/>
    </i>
    <i r="2">
      <x/>
    </i>
    <i r="2">
      <x v="1"/>
    </i>
    <i r="2">
      <x v="2"/>
    </i>
    <i r="1">
      <x v="12"/>
    </i>
    <i r="2">
      <x/>
    </i>
    <i r="2">
      <x v="1"/>
    </i>
    <i r="2">
      <x v="2"/>
    </i>
    <i r="1">
      <x v="13"/>
    </i>
    <i r="2">
      <x/>
    </i>
    <i r="2">
      <x v="1"/>
    </i>
    <i r="2">
      <x v="2"/>
    </i>
    <i r="1">
      <x v="14"/>
    </i>
    <i r="2">
      <x/>
    </i>
    <i r="2">
      <x v="1"/>
    </i>
    <i r="2">
      <x v="2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um of Enrol" fld="3" baseField="0" baseItem="0"/>
    <dataField name="Sum of EnrolNYNextLevel" fld="7" baseField="0" baseItem="0"/>
    <dataField name="Sum of Rep" fld="4" baseField="0" baseItem="0"/>
    <dataField name="Sum of RepNY" fld="5" baseField="0" baseItem="0"/>
    <dataField name="Sum of RepNYNextLevel" fld="8" baseField="0" baseItem="0"/>
    <dataField name="Sum of thePR" fld="10" baseField="0" baseItem="0"/>
    <dataField name="Sum of theRR" fld="11" baseField="0" baseItem="0"/>
    <dataField name="Sum of theSR" fld="12" baseField="0" baseItem="0"/>
    <dataField name="Sum of theDR" fld="13" baseField="0" baseItem="0"/>
    <dataField name="Sum of theTR" fld="14" baseField="0" baseItem="0"/>
  </dataFields>
  <formats count="220">
    <format dxfId="573">
      <pivotArea type="all" dataOnly="0" outline="0" fieldPosition="0"/>
    </format>
    <format dxfId="572">
      <pivotArea outline="0" collapsedLevelsAreSubtotals="1" fieldPosition="0"/>
    </format>
    <format dxfId="571">
      <pivotArea field="0" type="button" dataOnly="0" labelOnly="1" outline="0" axis="axisRow" fieldPosition="0"/>
    </format>
    <format dxfId="570">
      <pivotArea dataOnly="0" labelOnly="1" fieldPosition="0">
        <references count="1">
          <reference field="0" count="0"/>
        </references>
      </pivotArea>
    </format>
    <format dxfId="569">
      <pivotArea dataOnly="0" labelOnly="1" grandRow="1" outline="0" fieldPosition="0"/>
    </format>
    <format dxfId="568">
      <pivotArea dataOnly="0" labelOnly="1" fieldPosition="0">
        <references count="2">
          <reference field="0" count="1" selected="0">
            <x v="6"/>
          </reference>
          <reference field="1" count="0"/>
        </references>
      </pivotArea>
    </format>
    <format dxfId="567">
      <pivotArea dataOnly="0" labelOnly="1" fieldPosition="0">
        <references count="2">
          <reference field="0" count="1" selected="0">
            <x v="7"/>
          </reference>
          <reference field="1" count="0"/>
        </references>
      </pivotArea>
    </format>
    <format dxfId="566">
      <pivotArea dataOnly="0" labelOnly="1" fieldPosition="0">
        <references count="2">
          <reference field="0" count="1" selected="0">
            <x v="8"/>
          </reference>
          <reference field="1" count="0"/>
        </references>
      </pivotArea>
    </format>
    <format dxfId="565">
      <pivotArea dataOnly="0" labelOnly="1" fieldPosition="0">
        <references count="2">
          <reference field="0" count="1" selected="0">
            <x v="9"/>
          </reference>
          <reference field="1" count="0"/>
        </references>
      </pivotArea>
    </format>
    <format dxfId="564">
      <pivotArea dataOnly="0" labelOnly="1" fieldPosition="0">
        <references count="2">
          <reference field="0" count="1" selected="0">
            <x v="10"/>
          </reference>
          <reference field="1" count="0"/>
        </references>
      </pivotArea>
    </format>
    <format dxfId="563">
      <pivotArea dataOnly="0" labelOnly="1" fieldPosition="0">
        <references count="2">
          <reference field="0" count="1" selected="0">
            <x v="11"/>
          </reference>
          <reference field="1" count="0"/>
        </references>
      </pivotArea>
    </format>
    <format dxfId="562">
      <pivotArea dataOnly="0" labelOnly="1" fieldPosition="0">
        <references count="2">
          <reference field="0" count="1" selected="0">
            <x v="12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561">
      <pivotArea dataOnly="0" labelOnly="1" fieldPosition="0">
        <references count="3">
          <reference field="0" count="1" selected="0">
            <x v="6"/>
          </reference>
          <reference field="1" count="1" selected="0">
            <x v="1"/>
          </reference>
          <reference field="2" count="0"/>
        </references>
      </pivotArea>
    </format>
    <format dxfId="560">
      <pivotArea dataOnly="0" labelOnly="1" fieldPosition="0">
        <references count="3">
          <reference field="0" count="1" selected="0">
            <x v="6"/>
          </reference>
          <reference field="1" count="1" selected="0">
            <x v="2"/>
          </reference>
          <reference field="2" count="0"/>
        </references>
      </pivotArea>
    </format>
    <format dxfId="559">
      <pivotArea dataOnly="0" labelOnly="1" fieldPosition="0">
        <references count="3">
          <reference field="0" count="1" selected="0">
            <x v="6"/>
          </reference>
          <reference field="1" count="1" selected="0">
            <x v="3"/>
          </reference>
          <reference field="2" count="0"/>
        </references>
      </pivotArea>
    </format>
    <format dxfId="558">
      <pivotArea dataOnly="0" labelOnly="1" fieldPosition="0">
        <references count="3">
          <reference field="0" count="1" selected="0">
            <x v="6"/>
          </reference>
          <reference field="1" count="1" selected="0">
            <x v="4"/>
          </reference>
          <reference field="2" count="0"/>
        </references>
      </pivotArea>
    </format>
    <format dxfId="557">
      <pivotArea dataOnly="0" labelOnly="1" fieldPosition="0">
        <references count="3">
          <reference field="0" count="1" selected="0">
            <x v="6"/>
          </reference>
          <reference field="1" count="1" selected="0">
            <x v="5"/>
          </reference>
          <reference field="2" count="0"/>
        </references>
      </pivotArea>
    </format>
    <format dxfId="556">
      <pivotArea dataOnly="0" labelOnly="1" fieldPosition="0">
        <references count="3">
          <reference field="0" count="1" selected="0">
            <x v="6"/>
          </reference>
          <reference field="1" count="1" selected="0">
            <x v="6"/>
          </reference>
          <reference field="2" count="0"/>
        </references>
      </pivotArea>
    </format>
    <format dxfId="555">
      <pivotArea dataOnly="0" labelOnly="1" fieldPosition="0">
        <references count="3">
          <reference field="0" count="1" selected="0">
            <x v="6"/>
          </reference>
          <reference field="1" count="1" selected="0">
            <x v="7"/>
          </reference>
          <reference field="2" count="0"/>
        </references>
      </pivotArea>
    </format>
    <format dxfId="554">
      <pivotArea dataOnly="0" labelOnly="1" fieldPosition="0">
        <references count="3">
          <reference field="0" count="1" selected="0">
            <x v="6"/>
          </reference>
          <reference field="1" count="1" selected="0">
            <x v="8"/>
          </reference>
          <reference field="2" count="0"/>
        </references>
      </pivotArea>
    </format>
    <format dxfId="553">
      <pivotArea dataOnly="0" labelOnly="1" fieldPosition="0">
        <references count="3">
          <reference field="0" count="1" selected="0">
            <x v="6"/>
          </reference>
          <reference field="1" count="1" selected="0">
            <x v="9"/>
          </reference>
          <reference field="2" count="0"/>
        </references>
      </pivotArea>
    </format>
    <format dxfId="552">
      <pivotArea dataOnly="0" labelOnly="1" fieldPosition="0">
        <references count="3">
          <reference field="0" count="1" selected="0">
            <x v="6"/>
          </reference>
          <reference field="1" count="1" selected="0">
            <x v="10"/>
          </reference>
          <reference field="2" count="0"/>
        </references>
      </pivotArea>
    </format>
    <format dxfId="551">
      <pivotArea dataOnly="0" labelOnly="1" fieldPosition="0">
        <references count="3">
          <reference field="0" count="1" selected="0">
            <x v="6"/>
          </reference>
          <reference field="1" count="1" selected="0">
            <x v="11"/>
          </reference>
          <reference field="2" count="0"/>
        </references>
      </pivotArea>
    </format>
    <format dxfId="550">
      <pivotArea dataOnly="0" labelOnly="1" fieldPosition="0">
        <references count="3">
          <reference field="0" count="1" selected="0">
            <x v="6"/>
          </reference>
          <reference field="1" count="1" selected="0">
            <x v="12"/>
          </reference>
          <reference field="2" count="0"/>
        </references>
      </pivotArea>
    </format>
    <format dxfId="549">
      <pivotArea dataOnly="0" labelOnly="1" fieldPosition="0">
        <references count="3">
          <reference field="0" count="1" selected="0">
            <x v="6"/>
          </reference>
          <reference field="1" count="1" selected="0">
            <x v="13"/>
          </reference>
          <reference field="2" count="0"/>
        </references>
      </pivotArea>
    </format>
    <format dxfId="548">
      <pivotArea dataOnly="0" labelOnly="1" fieldPosition="0">
        <references count="3">
          <reference field="0" count="1" selected="0">
            <x v="6"/>
          </reference>
          <reference field="1" count="1" selected="0">
            <x v="14"/>
          </reference>
          <reference field="2" count="0"/>
        </references>
      </pivotArea>
    </format>
    <format dxfId="547">
      <pivotArea dataOnly="0" labelOnly="1" fieldPosition="0">
        <references count="3">
          <reference field="0" count="1" selected="0">
            <x v="7"/>
          </reference>
          <reference field="1" count="1" selected="0">
            <x v="1"/>
          </reference>
          <reference field="2" count="0"/>
        </references>
      </pivotArea>
    </format>
    <format dxfId="546">
      <pivotArea dataOnly="0" labelOnly="1" fieldPosition="0">
        <references count="3">
          <reference field="0" count="1" selected="0">
            <x v="7"/>
          </reference>
          <reference field="1" count="1" selected="0">
            <x v="2"/>
          </reference>
          <reference field="2" count="0"/>
        </references>
      </pivotArea>
    </format>
    <format dxfId="545">
      <pivotArea dataOnly="0" labelOnly="1" fieldPosition="0">
        <references count="3">
          <reference field="0" count="1" selected="0">
            <x v="7"/>
          </reference>
          <reference field="1" count="1" selected="0">
            <x v="3"/>
          </reference>
          <reference field="2" count="0"/>
        </references>
      </pivotArea>
    </format>
    <format dxfId="544">
      <pivotArea dataOnly="0" labelOnly="1" fieldPosition="0">
        <references count="3">
          <reference field="0" count="1" selected="0">
            <x v="7"/>
          </reference>
          <reference field="1" count="1" selected="0">
            <x v="4"/>
          </reference>
          <reference field="2" count="0"/>
        </references>
      </pivotArea>
    </format>
    <format dxfId="543">
      <pivotArea dataOnly="0" labelOnly="1" fieldPosition="0">
        <references count="3">
          <reference field="0" count="1" selected="0">
            <x v="7"/>
          </reference>
          <reference field="1" count="1" selected="0">
            <x v="5"/>
          </reference>
          <reference field="2" count="0"/>
        </references>
      </pivotArea>
    </format>
    <format dxfId="542">
      <pivotArea dataOnly="0" labelOnly="1" fieldPosition="0">
        <references count="3">
          <reference field="0" count="1" selected="0">
            <x v="7"/>
          </reference>
          <reference field="1" count="1" selected="0">
            <x v="6"/>
          </reference>
          <reference field="2" count="0"/>
        </references>
      </pivotArea>
    </format>
    <format dxfId="541">
      <pivotArea dataOnly="0" labelOnly="1" fieldPosition="0">
        <references count="3">
          <reference field="0" count="1" selected="0">
            <x v="7"/>
          </reference>
          <reference field="1" count="1" selected="0">
            <x v="7"/>
          </reference>
          <reference field="2" count="0"/>
        </references>
      </pivotArea>
    </format>
    <format dxfId="540">
      <pivotArea dataOnly="0" labelOnly="1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2" count="0"/>
        </references>
      </pivotArea>
    </format>
    <format dxfId="539">
      <pivotArea dataOnly="0" labelOnly="1" fieldPosition="0">
        <references count="3">
          <reference field="0" count="1" selected="0">
            <x v="7"/>
          </reference>
          <reference field="1" count="1" selected="0">
            <x v="9"/>
          </reference>
          <reference field="2" count="0"/>
        </references>
      </pivotArea>
    </format>
    <format dxfId="538">
      <pivotArea dataOnly="0" labelOnly="1" fieldPosition="0">
        <references count="3">
          <reference field="0" count="1" selected="0">
            <x v="7"/>
          </reference>
          <reference field="1" count="1" selected="0">
            <x v="10"/>
          </reference>
          <reference field="2" count="0"/>
        </references>
      </pivotArea>
    </format>
    <format dxfId="537">
      <pivotArea dataOnly="0" labelOnly="1" fieldPosition="0">
        <references count="3">
          <reference field="0" count="1" selected="0">
            <x v="7"/>
          </reference>
          <reference field="1" count="1" selected="0">
            <x v="11"/>
          </reference>
          <reference field="2" count="0"/>
        </references>
      </pivotArea>
    </format>
    <format dxfId="536">
      <pivotArea dataOnly="0" labelOnly="1" fieldPosition="0">
        <references count="3">
          <reference field="0" count="1" selected="0">
            <x v="7"/>
          </reference>
          <reference field="1" count="1" selected="0">
            <x v="12"/>
          </reference>
          <reference field="2" count="0"/>
        </references>
      </pivotArea>
    </format>
    <format dxfId="535">
      <pivotArea dataOnly="0" labelOnly="1" fieldPosition="0">
        <references count="3">
          <reference field="0" count="1" selected="0">
            <x v="7"/>
          </reference>
          <reference field="1" count="1" selected="0">
            <x v="13"/>
          </reference>
          <reference field="2" count="0"/>
        </references>
      </pivotArea>
    </format>
    <format dxfId="534">
      <pivotArea dataOnly="0" labelOnly="1" fieldPosition="0">
        <references count="3">
          <reference field="0" count="1" selected="0">
            <x v="7"/>
          </reference>
          <reference field="1" count="1" selected="0">
            <x v="14"/>
          </reference>
          <reference field="2" count="0"/>
        </references>
      </pivotArea>
    </format>
    <format dxfId="533">
      <pivotArea dataOnly="0" labelOnly="1" fieldPosition="0">
        <references count="3">
          <reference field="0" count="1" selected="0">
            <x v="8"/>
          </reference>
          <reference field="1" count="1" selected="0">
            <x v="1"/>
          </reference>
          <reference field="2" count="0"/>
        </references>
      </pivotArea>
    </format>
    <format dxfId="532">
      <pivotArea dataOnly="0" labelOnly="1" fieldPosition="0">
        <references count="3">
          <reference field="0" count="1" selected="0">
            <x v="8"/>
          </reference>
          <reference field="1" count="1" selected="0">
            <x v="2"/>
          </reference>
          <reference field="2" count="0"/>
        </references>
      </pivotArea>
    </format>
    <format dxfId="531">
      <pivotArea dataOnly="0" labelOnly="1" fieldPosition="0">
        <references count="3">
          <reference field="0" count="1" selected="0">
            <x v="8"/>
          </reference>
          <reference field="1" count="1" selected="0">
            <x v="3"/>
          </reference>
          <reference field="2" count="0"/>
        </references>
      </pivotArea>
    </format>
    <format dxfId="530">
      <pivotArea dataOnly="0" labelOnly="1" fieldPosition="0">
        <references count="3">
          <reference field="0" count="1" selected="0">
            <x v="8"/>
          </reference>
          <reference field="1" count="1" selected="0">
            <x v="4"/>
          </reference>
          <reference field="2" count="0"/>
        </references>
      </pivotArea>
    </format>
    <format dxfId="529">
      <pivotArea dataOnly="0" labelOnly="1" fieldPosition="0">
        <references count="3">
          <reference field="0" count="1" selected="0">
            <x v="8"/>
          </reference>
          <reference field="1" count="1" selected="0">
            <x v="5"/>
          </reference>
          <reference field="2" count="0"/>
        </references>
      </pivotArea>
    </format>
    <format dxfId="528">
      <pivotArea dataOnly="0" labelOnly="1" fieldPosition="0">
        <references count="3">
          <reference field="0" count="1" selected="0">
            <x v="8"/>
          </reference>
          <reference field="1" count="1" selected="0">
            <x v="6"/>
          </reference>
          <reference field="2" count="0"/>
        </references>
      </pivotArea>
    </format>
    <format dxfId="527">
      <pivotArea dataOnly="0" labelOnly="1" fieldPosition="0">
        <references count="3">
          <reference field="0" count="1" selected="0">
            <x v="8"/>
          </reference>
          <reference field="1" count="1" selected="0">
            <x v="7"/>
          </reference>
          <reference field="2" count="0"/>
        </references>
      </pivotArea>
    </format>
    <format dxfId="526">
      <pivotArea dataOnly="0" labelOnly="1" fieldPosition="0">
        <references count="3">
          <reference field="0" count="1" selected="0">
            <x v="8"/>
          </reference>
          <reference field="1" count="1" selected="0">
            <x v="8"/>
          </reference>
          <reference field="2" count="0"/>
        </references>
      </pivotArea>
    </format>
    <format dxfId="525">
      <pivotArea dataOnly="0" labelOnly="1" fieldPosition="0">
        <references count="3">
          <reference field="0" count="1" selected="0">
            <x v="8"/>
          </reference>
          <reference field="1" count="1" selected="0">
            <x v="9"/>
          </reference>
          <reference field="2" count="0"/>
        </references>
      </pivotArea>
    </format>
    <format dxfId="524">
      <pivotArea dataOnly="0" labelOnly="1" fieldPosition="0">
        <references count="3">
          <reference field="0" count="1" selected="0">
            <x v="8"/>
          </reference>
          <reference field="1" count="1" selected="0">
            <x v="10"/>
          </reference>
          <reference field="2" count="0"/>
        </references>
      </pivotArea>
    </format>
    <format dxfId="523">
      <pivotArea dataOnly="0" labelOnly="1" fieldPosition="0">
        <references count="3">
          <reference field="0" count="1" selected="0">
            <x v="8"/>
          </reference>
          <reference field="1" count="1" selected="0">
            <x v="11"/>
          </reference>
          <reference field="2" count="0"/>
        </references>
      </pivotArea>
    </format>
    <format dxfId="522">
      <pivotArea dataOnly="0" labelOnly="1" fieldPosition="0">
        <references count="3">
          <reference field="0" count="1" selected="0">
            <x v="8"/>
          </reference>
          <reference field="1" count="1" selected="0">
            <x v="12"/>
          </reference>
          <reference field="2" count="0"/>
        </references>
      </pivotArea>
    </format>
    <format dxfId="521">
      <pivotArea dataOnly="0" labelOnly="1" fieldPosition="0">
        <references count="3">
          <reference field="0" count="1" selected="0">
            <x v="8"/>
          </reference>
          <reference field="1" count="1" selected="0">
            <x v="13"/>
          </reference>
          <reference field="2" count="0"/>
        </references>
      </pivotArea>
    </format>
    <format dxfId="520">
      <pivotArea dataOnly="0" labelOnly="1" fieldPosition="0">
        <references count="3">
          <reference field="0" count="1" selected="0">
            <x v="8"/>
          </reference>
          <reference field="1" count="1" selected="0">
            <x v="14"/>
          </reference>
          <reference field="2" count="0"/>
        </references>
      </pivotArea>
    </format>
    <format dxfId="519">
      <pivotArea dataOnly="0" labelOnly="1" fieldPosition="0">
        <references count="3">
          <reference field="0" count="1" selected="0">
            <x v="9"/>
          </reference>
          <reference field="1" count="1" selected="0">
            <x v="1"/>
          </reference>
          <reference field="2" count="0"/>
        </references>
      </pivotArea>
    </format>
    <format dxfId="518">
      <pivotArea dataOnly="0" labelOnly="1" fieldPosition="0">
        <references count="3">
          <reference field="0" count="1" selected="0">
            <x v="9"/>
          </reference>
          <reference field="1" count="1" selected="0">
            <x v="2"/>
          </reference>
          <reference field="2" count="0"/>
        </references>
      </pivotArea>
    </format>
    <format dxfId="517">
      <pivotArea dataOnly="0" labelOnly="1" fieldPosition="0">
        <references count="3">
          <reference field="0" count="1" selected="0">
            <x v="9"/>
          </reference>
          <reference field="1" count="1" selected="0">
            <x v="3"/>
          </reference>
          <reference field="2" count="0"/>
        </references>
      </pivotArea>
    </format>
    <format dxfId="516">
      <pivotArea dataOnly="0" labelOnly="1" fieldPosition="0">
        <references count="3">
          <reference field="0" count="1" selected="0">
            <x v="9"/>
          </reference>
          <reference field="1" count="1" selected="0">
            <x v="4"/>
          </reference>
          <reference field="2" count="0"/>
        </references>
      </pivotArea>
    </format>
    <format dxfId="515">
      <pivotArea dataOnly="0" labelOnly="1" fieldPosition="0">
        <references count="3">
          <reference field="0" count="1" selected="0">
            <x v="9"/>
          </reference>
          <reference field="1" count="1" selected="0">
            <x v="5"/>
          </reference>
          <reference field="2" count="0"/>
        </references>
      </pivotArea>
    </format>
    <format dxfId="514">
      <pivotArea dataOnly="0" labelOnly="1" fieldPosition="0">
        <references count="3">
          <reference field="0" count="1" selected="0">
            <x v="9"/>
          </reference>
          <reference field="1" count="1" selected="0">
            <x v="6"/>
          </reference>
          <reference field="2" count="0"/>
        </references>
      </pivotArea>
    </format>
    <format dxfId="513">
      <pivotArea dataOnly="0" labelOnly="1" fieldPosition="0">
        <references count="3">
          <reference field="0" count="1" selected="0">
            <x v="9"/>
          </reference>
          <reference field="1" count="1" selected="0">
            <x v="7"/>
          </reference>
          <reference field="2" count="0"/>
        </references>
      </pivotArea>
    </format>
    <format dxfId="512">
      <pivotArea dataOnly="0" labelOnly="1" fieldPosition="0">
        <references count="3">
          <reference field="0" count="1" selected="0">
            <x v="9"/>
          </reference>
          <reference field="1" count="1" selected="0">
            <x v="8"/>
          </reference>
          <reference field="2" count="0"/>
        </references>
      </pivotArea>
    </format>
    <format dxfId="511">
      <pivotArea dataOnly="0" labelOnly="1" fieldPosition="0">
        <references count="3">
          <reference field="0" count="1" selected="0">
            <x v="9"/>
          </reference>
          <reference field="1" count="1" selected="0">
            <x v="9"/>
          </reference>
          <reference field="2" count="0"/>
        </references>
      </pivotArea>
    </format>
    <format dxfId="510">
      <pivotArea dataOnly="0" labelOnly="1" fieldPosition="0">
        <references count="3">
          <reference field="0" count="1" selected="0">
            <x v="9"/>
          </reference>
          <reference field="1" count="1" selected="0">
            <x v="10"/>
          </reference>
          <reference field="2" count="0"/>
        </references>
      </pivotArea>
    </format>
    <format dxfId="509">
      <pivotArea dataOnly="0" labelOnly="1" fieldPosition="0">
        <references count="3">
          <reference field="0" count="1" selected="0">
            <x v="9"/>
          </reference>
          <reference field="1" count="1" selected="0">
            <x v="11"/>
          </reference>
          <reference field="2" count="0"/>
        </references>
      </pivotArea>
    </format>
    <format dxfId="508">
      <pivotArea dataOnly="0" labelOnly="1" fieldPosition="0">
        <references count="3">
          <reference field="0" count="1" selected="0">
            <x v="9"/>
          </reference>
          <reference field="1" count="1" selected="0">
            <x v="12"/>
          </reference>
          <reference field="2" count="0"/>
        </references>
      </pivotArea>
    </format>
    <format dxfId="507">
      <pivotArea dataOnly="0" labelOnly="1" fieldPosition="0">
        <references count="3">
          <reference field="0" count="1" selected="0">
            <x v="9"/>
          </reference>
          <reference field="1" count="1" selected="0">
            <x v="13"/>
          </reference>
          <reference field="2" count="0"/>
        </references>
      </pivotArea>
    </format>
    <format dxfId="506">
      <pivotArea dataOnly="0" labelOnly="1" fieldPosition="0">
        <references count="3">
          <reference field="0" count="1" selected="0">
            <x v="9"/>
          </reference>
          <reference field="1" count="1" selected="0">
            <x v="14"/>
          </reference>
          <reference field="2" count="0"/>
        </references>
      </pivotArea>
    </format>
    <format dxfId="505">
      <pivotArea dataOnly="0" labelOnly="1" fieldPosition="0">
        <references count="3">
          <reference field="0" count="1" selected="0">
            <x v="10"/>
          </reference>
          <reference field="1" count="1" selected="0">
            <x v="1"/>
          </reference>
          <reference field="2" count="0"/>
        </references>
      </pivotArea>
    </format>
    <format dxfId="504">
      <pivotArea dataOnly="0" labelOnly="1" fieldPosition="0">
        <references count="3">
          <reference field="0" count="1" selected="0">
            <x v="10"/>
          </reference>
          <reference field="1" count="1" selected="0">
            <x v="2"/>
          </reference>
          <reference field="2" count="0"/>
        </references>
      </pivotArea>
    </format>
    <format dxfId="503">
      <pivotArea dataOnly="0" labelOnly="1" fieldPosition="0">
        <references count="3">
          <reference field="0" count="1" selected="0">
            <x v="10"/>
          </reference>
          <reference field="1" count="1" selected="0">
            <x v="3"/>
          </reference>
          <reference field="2" count="0"/>
        </references>
      </pivotArea>
    </format>
    <format dxfId="502">
      <pivotArea dataOnly="0" labelOnly="1" fieldPosition="0">
        <references count="3">
          <reference field="0" count="1" selected="0">
            <x v="10"/>
          </reference>
          <reference field="1" count="1" selected="0">
            <x v="4"/>
          </reference>
          <reference field="2" count="0"/>
        </references>
      </pivotArea>
    </format>
    <format dxfId="501">
      <pivotArea dataOnly="0" labelOnly="1" fieldPosition="0">
        <references count="3">
          <reference field="0" count="1" selected="0">
            <x v="10"/>
          </reference>
          <reference field="1" count="1" selected="0">
            <x v="5"/>
          </reference>
          <reference field="2" count="0"/>
        </references>
      </pivotArea>
    </format>
    <format dxfId="500">
      <pivotArea dataOnly="0" labelOnly="1" fieldPosition="0">
        <references count="3">
          <reference field="0" count="1" selected="0">
            <x v="10"/>
          </reference>
          <reference field="1" count="1" selected="0">
            <x v="6"/>
          </reference>
          <reference field="2" count="0"/>
        </references>
      </pivotArea>
    </format>
    <format dxfId="499">
      <pivotArea dataOnly="0" labelOnly="1" fieldPosition="0">
        <references count="3">
          <reference field="0" count="1" selected="0">
            <x v="10"/>
          </reference>
          <reference field="1" count="1" selected="0">
            <x v="7"/>
          </reference>
          <reference field="2" count="0"/>
        </references>
      </pivotArea>
    </format>
    <format dxfId="498">
      <pivotArea dataOnly="0" labelOnly="1" fieldPosition="0">
        <references count="3">
          <reference field="0" count="1" selected="0">
            <x v="10"/>
          </reference>
          <reference field="1" count="1" selected="0">
            <x v="8"/>
          </reference>
          <reference field="2" count="0"/>
        </references>
      </pivotArea>
    </format>
    <format dxfId="497">
      <pivotArea dataOnly="0" labelOnly="1" fieldPosition="0">
        <references count="3">
          <reference field="0" count="1" selected="0">
            <x v="10"/>
          </reference>
          <reference field="1" count="1" selected="0">
            <x v="9"/>
          </reference>
          <reference field="2" count="0"/>
        </references>
      </pivotArea>
    </format>
    <format dxfId="496">
      <pivotArea dataOnly="0" labelOnly="1" fieldPosition="0">
        <references count="3">
          <reference field="0" count="1" selected="0">
            <x v="10"/>
          </reference>
          <reference field="1" count="1" selected="0">
            <x v="10"/>
          </reference>
          <reference field="2" count="0"/>
        </references>
      </pivotArea>
    </format>
    <format dxfId="495">
      <pivotArea dataOnly="0" labelOnly="1" fieldPosition="0">
        <references count="3">
          <reference field="0" count="1" selected="0">
            <x v="10"/>
          </reference>
          <reference field="1" count="1" selected="0">
            <x v="11"/>
          </reference>
          <reference field="2" count="0"/>
        </references>
      </pivotArea>
    </format>
    <format dxfId="494">
      <pivotArea dataOnly="0" labelOnly="1" fieldPosition="0">
        <references count="3">
          <reference field="0" count="1" selected="0">
            <x v="10"/>
          </reference>
          <reference field="1" count="1" selected="0">
            <x v="12"/>
          </reference>
          <reference field="2" count="0"/>
        </references>
      </pivotArea>
    </format>
    <format dxfId="493">
      <pivotArea dataOnly="0" labelOnly="1" fieldPosition="0">
        <references count="3">
          <reference field="0" count="1" selected="0">
            <x v="10"/>
          </reference>
          <reference field="1" count="1" selected="0">
            <x v="13"/>
          </reference>
          <reference field="2" count="0"/>
        </references>
      </pivotArea>
    </format>
    <format dxfId="492">
      <pivotArea dataOnly="0" labelOnly="1" fieldPosition="0">
        <references count="3">
          <reference field="0" count="1" selected="0">
            <x v="10"/>
          </reference>
          <reference field="1" count="1" selected="0">
            <x v="14"/>
          </reference>
          <reference field="2" count="0"/>
        </references>
      </pivotArea>
    </format>
    <format dxfId="491">
      <pivotArea dataOnly="0" labelOnly="1" fieldPosition="0">
        <references count="3">
          <reference field="0" count="1" selected="0">
            <x v="11"/>
          </reference>
          <reference field="1" count="1" selected="0">
            <x v="1"/>
          </reference>
          <reference field="2" count="0"/>
        </references>
      </pivotArea>
    </format>
    <format dxfId="490">
      <pivotArea dataOnly="0" labelOnly="1" fieldPosition="0">
        <references count="3">
          <reference field="0" count="1" selected="0">
            <x v="11"/>
          </reference>
          <reference field="1" count="1" selected="0">
            <x v="2"/>
          </reference>
          <reference field="2" count="0"/>
        </references>
      </pivotArea>
    </format>
    <format dxfId="489">
      <pivotArea dataOnly="0" labelOnly="1" fieldPosition="0">
        <references count="3">
          <reference field="0" count="1" selected="0">
            <x v="11"/>
          </reference>
          <reference field="1" count="1" selected="0">
            <x v="3"/>
          </reference>
          <reference field="2" count="0"/>
        </references>
      </pivotArea>
    </format>
    <format dxfId="488">
      <pivotArea dataOnly="0" labelOnly="1" fieldPosition="0">
        <references count="3">
          <reference field="0" count="1" selected="0">
            <x v="11"/>
          </reference>
          <reference field="1" count="1" selected="0">
            <x v="4"/>
          </reference>
          <reference field="2" count="0"/>
        </references>
      </pivotArea>
    </format>
    <format dxfId="487">
      <pivotArea dataOnly="0" labelOnly="1" fieldPosition="0">
        <references count="3">
          <reference field="0" count="1" selected="0">
            <x v="11"/>
          </reference>
          <reference field="1" count="1" selected="0">
            <x v="5"/>
          </reference>
          <reference field="2" count="0"/>
        </references>
      </pivotArea>
    </format>
    <format dxfId="486">
      <pivotArea dataOnly="0" labelOnly="1" fieldPosition="0">
        <references count="3">
          <reference field="0" count="1" selected="0">
            <x v="11"/>
          </reference>
          <reference field="1" count="1" selected="0">
            <x v="6"/>
          </reference>
          <reference field="2" count="0"/>
        </references>
      </pivotArea>
    </format>
    <format dxfId="485">
      <pivotArea dataOnly="0" labelOnly="1" fieldPosition="0">
        <references count="3">
          <reference field="0" count="1" selected="0">
            <x v="11"/>
          </reference>
          <reference field="1" count="1" selected="0">
            <x v="7"/>
          </reference>
          <reference field="2" count="0"/>
        </references>
      </pivotArea>
    </format>
    <format dxfId="484">
      <pivotArea dataOnly="0" labelOnly="1" fieldPosition="0">
        <references count="3">
          <reference field="0" count="1" selected="0">
            <x v="11"/>
          </reference>
          <reference field="1" count="1" selected="0">
            <x v="8"/>
          </reference>
          <reference field="2" count="0"/>
        </references>
      </pivotArea>
    </format>
    <format dxfId="483">
      <pivotArea dataOnly="0" labelOnly="1" fieldPosition="0">
        <references count="3">
          <reference field="0" count="1" selected="0">
            <x v="11"/>
          </reference>
          <reference field="1" count="1" selected="0">
            <x v="9"/>
          </reference>
          <reference field="2" count="0"/>
        </references>
      </pivotArea>
    </format>
    <format dxfId="482">
      <pivotArea dataOnly="0" labelOnly="1" fieldPosition="0">
        <references count="3">
          <reference field="0" count="1" selected="0">
            <x v="11"/>
          </reference>
          <reference field="1" count="1" selected="0">
            <x v="10"/>
          </reference>
          <reference field="2" count="0"/>
        </references>
      </pivotArea>
    </format>
    <format dxfId="481">
      <pivotArea dataOnly="0" labelOnly="1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2" count="0"/>
        </references>
      </pivotArea>
    </format>
    <format dxfId="480">
      <pivotArea dataOnly="0" labelOnly="1" fieldPosition="0">
        <references count="3">
          <reference field="0" count="1" selected="0">
            <x v="11"/>
          </reference>
          <reference field="1" count="1" selected="0">
            <x v="12"/>
          </reference>
          <reference field="2" count="0"/>
        </references>
      </pivotArea>
    </format>
    <format dxfId="479">
      <pivotArea dataOnly="0" labelOnly="1" fieldPosition="0">
        <references count="3">
          <reference field="0" count="1" selected="0">
            <x v="11"/>
          </reference>
          <reference field="1" count="1" selected="0">
            <x v="13"/>
          </reference>
          <reference field="2" count="0"/>
        </references>
      </pivotArea>
    </format>
    <format dxfId="478">
      <pivotArea dataOnly="0" labelOnly="1" fieldPosition="0">
        <references count="3">
          <reference field="0" count="1" selected="0">
            <x v="11"/>
          </reference>
          <reference field="1" count="1" selected="0">
            <x v="14"/>
          </reference>
          <reference field="2" count="0"/>
        </references>
      </pivotArea>
    </format>
    <format dxfId="477">
      <pivotArea dataOnly="0" labelOnly="1" fieldPosition="0">
        <references count="3">
          <reference field="0" count="1" selected="0">
            <x v="12"/>
          </reference>
          <reference field="1" count="1" selected="0">
            <x v="2"/>
          </reference>
          <reference field="2" count="0"/>
        </references>
      </pivotArea>
    </format>
    <format dxfId="476">
      <pivotArea dataOnly="0" labelOnly="1" fieldPosition="0">
        <references count="3">
          <reference field="0" count="1" selected="0">
            <x v="12"/>
          </reference>
          <reference field="1" count="1" selected="0">
            <x v="3"/>
          </reference>
          <reference field="2" count="0"/>
        </references>
      </pivotArea>
    </format>
    <format dxfId="475">
      <pivotArea dataOnly="0" labelOnly="1" fieldPosition="0">
        <references count="3">
          <reference field="0" count="1" selected="0">
            <x v="12"/>
          </reference>
          <reference field="1" count="1" selected="0">
            <x v="4"/>
          </reference>
          <reference field="2" count="0"/>
        </references>
      </pivotArea>
    </format>
    <format dxfId="474">
      <pivotArea dataOnly="0" labelOnly="1" fieldPosition="0">
        <references count="3">
          <reference field="0" count="1" selected="0">
            <x v="12"/>
          </reference>
          <reference field="1" count="1" selected="0">
            <x v="5"/>
          </reference>
          <reference field="2" count="0"/>
        </references>
      </pivotArea>
    </format>
    <format dxfId="473">
      <pivotArea dataOnly="0" labelOnly="1" fieldPosition="0">
        <references count="3">
          <reference field="0" count="1" selected="0">
            <x v="12"/>
          </reference>
          <reference field="1" count="1" selected="0">
            <x v="6"/>
          </reference>
          <reference field="2" count="0"/>
        </references>
      </pivotArea>
    </format>
    <format dxfId="472">
      <pivotArea dataOnly="0" labelOnly="1" fieldPosition="0">
        <references count="3">
          <reference field="0" count="1" selected="0">
            <x v="12"/>
          </reference>
          <reference field="1" count="1" selected="0">
            <x v="7"/>
          </reference>
          <reference field="2" count="0"/>
        </references>
      </pivotArea>
    </format>
    <format dxfId="471">
      <pivotArea dataOnly="0" labelOnly="1" fieldPosition="0">
        <references count="3">
          <reference field="0" count="1" selected="0">
            <x v="12"/>
          </reference>
          <reference field="1" count="1" selected="0">
            <x v="8"/>
          </reference>
          <reference field="2" count="0"/>
        </references>
      </pivotArea>
    </format>
    <format dxfId="470">
      <pivotArea dataOnly="0" labelOnly="1" fieldPosition="0">
        <references count="3">
          <reference field="0" count="1" selected="0">
            <x v="12"/>
          </reference>
          <reference field="1" count="1" selected="0">
            <x v="9"/>
          </reference>
          <reference field="2" count="0"/>
        </references>
      </pivotArea>
    </format>
    <format dxfId="469">
      <pivotArea dataOnly="0" labelOnly="1" fieldPosition="0">
        <references count="3">
          <reference field="0" count="1" selected="0">
            <x v="12"/>
          </reference>
          <reference field="1" count="1" selected="0">
            <x v="10"/>
          </reference>
          <reference field="2" count="0"/>
        </references>
      </pivotArea>
    </format>
    <format dxfId="468">
      <pivotArea dataOnly="0" labelOnly="1" fieldPosition="0">
        <references count="3">
          <reference field="0" count="1" selected="0">
            <x v="12"/>
          </reference>
          <reference field="1" count="1" selected="0">
            <x v="11"/>
          </reference>
          <reference field="2" count="0"/>
        </references>
      </pivotArea>
    </format>
    <format dxfId="467">
      <pivotArea dataOnly="0" labelOnly="1" fieldPosition="0">
        <references count="3">
          <reference field="0" count="1" selected="0">
            <x v="12"/>
          </reference>
          <reference field="1" count="1" selected="0">
            <x v="12"/>
          </reference>
          <reference field="2" count="0"/>
        </references>
      </pivotArea>
    </format>
    <format dxfId="466">
      <pivotArea dataOnly="0" labelOnly="1" fieldPosition="0">
        <references count="3">
          <reference field="0" count="1" selected="0">
            <x v="12"/>
          </reference>
          <reference field="1" count="1" selected="0">
            <x v="13"/>
          </reference>
          <reference field="2" count="0"/>
        </references>
      </pivotArea>
    </format>
    <format dxfId="465">
      <pivotArea dataOnly="0" labelOnly="1" fieldPosition="0">
        <references count="3">
          <reference field="0" count="1" selected="0">
            <x v="12"/>
          </reference>
          <reference field="1" count="1" selected="0">
            <x v="14"/>
          </reference>
          <reference field="2" count="0"/>
        </references>
      </pivotArea>
    </format>
    <format dxfId="464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463">
      <pivotArea type="all" dataOnly="0" outline="0" fieldPosition="0"/>
    </format>
    <format dxfId="462">
      <pivotArea outline="0" collapsedLevelsAreSubtotals="1" fieldPosition="0"/>
    </format>
    <format dxfId="461">
      <pivotArea field="0" type="button" dataOnly="0" labelOnly="1" outline="0" axis="axisRow" fieldPosition="0"/>
    </format>
    <format dxfId="460">
      <pivotArea dataOnly="0" labelOnly="1" fieldPosition="0">
        <references count="1">
          <reference field="0" count="0"/>
        </references>
      </pivotArea>
    </format>
    <format dxfId="459">
      <pivotArea dataOnly="0" labelOnly="1" grandRow="1" outline="0" fieldPosition="0"/>
    </format>
    <format dxfId="458">
      <pivotArea dataOnly="0" labelOnly="1" fieldPosition="0">
        <references count="2">
          <reference field="0" count="1" selected="0">
            <x v="6"/>
          </reference>
          <reference field="1" count="0"/>
        </references>
      </pivotArea>
    </format>
    <format dxfId="457">
      <pivotArea dataOnly="0" labelOnly="1" fieldPosition="0">
        <references count="2">
          <reference field="0" count="1" selected="0">
            <x v="7"/>
          </reference>
          <reference field="1" count="0"/>
        </references>
      </pivotArea>
    </format>
    <format dxfId="456">
      <pivotArea dataOnly="0" labelOnly="1" fieldPosition="0">
        <references count="2">
          <reference field="0" count="1" selected="0">
            <x v="8"/>
          </reference>
          <reference field="1" count="0"/>
        </references>
      </pivotArea>
    </format>
    <format dxfId="455">
      <pivotArea dataOnly="0" labelOnly="1" fieldPosition="0">
        <references count="2">
          <reference field="0" count="1" selected="0">
            <x v="9"/>
          </reference>
          <reference field="1" count="0"/>
        </references>
      </pivotArea>
    </format>
    <format dxfId="454">
      <pivotArea dataOnly="0" labelOnly="1" fieldPosition="0">
        <references count="2">
          <reference field="0" count="1" selected="0">
            <x v="10"/>
          </reference>
          <reference field="1" count="0"/>
        </references>
      </pivotArea>
    </format>
    <format dxfId="453">
      <pivotArea dataOnly="0" labelOnly="1" fieldPosition="0">
        <references count="2">
          <reference field="0" count="1" selected="0">
            <x v="11"/>
          </reference>
          <reference field="1" count="0"/>
        </references>
      </pivotArea>
    </format>
    <format dxfId="452">
      <pivotArea dataOnly="0" labelOnly="1" fieldPosition="0">
        <references count="2">
          <reference field="0" count="1" selected="0">
            <x v="12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51">
      <pivotArea dataOnly="0" labelOnly="1" fieldPosition="0">
        <references count="3">
          <reference field="0" count="1" selected="0">
            <x v="6"/>
          </reference>
          <reference field="1" count="1" selected="0">
            <x v="1"/>
          </reference>
          <reference field="2" count="0"/>
        </references>
      </pivotArea>
    </format>
    <format dxfId="450">
      <pivotArea dataOnly="0" labelOnly="1" fieldPosition="0">
        <references count="3">
          <reference field="0" count="1" selected="0">
            <x v="6"/>
          </reference>
          <reference field="1" count="1" selected="0">
            <x v="2"/>
          </reference>
          <reference field="2" count="0"/>
        </references>
      </pivotArea>
    </format>
    <format dxfId="449">
      <pivotArea dataOnly="0" labelOnly="1" fieldPosition="0">
        <references count="3">
          <reference field="0" count="1" selected="0">
            <x v="6"/>
          </reference>
          <reference field="1" count="1" selected="0">
            <x v="3"/>
          </reference>
          <reference field="2" count="0"/>
        </references>
      </pivotArea>
    </format>
    <format dxfId="448">
      <pivotArea dataOnly="0" labelOnly="1" fieldPosition="0">
        <references count="3">
          <reference field="0" count="1" selected="0">
            <x v="6"/>
          </reference>
          <reference field="1" count="1" selected="0">
            <x v="4"/>
          </reference>
          <reference field="2" count="0"/>
        </references>
      </pivotArea>
    </format>
    <format dxfId="447">
      <pivotArea dataOnly="0" labelOnly="1" fieldPosition="0">
        <references count="3">
          <reference field="0" count="1" selected="0">
            <x v="6"/>
          </reference>
          <reference field="1" count="1" selected="0">
            <x v="5"/>
          </reference>
          <reference field="2" count="0"/>
        </references>
      </pivotArea>
    </format>
    <format dxfId="446">
      <pivotArea dataOnly="0" labelOnly="1" fieldPosition="0">
        <references count="3">
          <reference field="0" count="1" selected="0">
            <x v="6"/>
          </reference>
          <reference field="1" count="1" selected="0">
            <x v="6"/>
          </reference>
          <reference field="2" count="0"/>
        </references>
      </pivotArea>
    </format>
    <format dxfId="445">
      <pivotArea dataOnly="0" labelOnly="1" fieldPosition="0">
        <references count="3">
          <reference field="0" count="1" selected="0">
            <x v="6"/>
          </reference>
          <reference field="1" count="1" selected="0">
            <x v="7"/>
          </reference>
          <reference field="2" count="0"/>
        </references>
      </pivotArea>
    </format>
    <format dxfId="444">
      <pivotArea dataOnly="0" labelOnly="1" fieldPosition="0">
        <references count="3">
          <reference field="0" count="1" selected="0">
            <x v="6"/>
          </reference>
          <reference field="1" count="1" selected="0">
            <x v="8"/>
          </reference>
          <reference field="2" count="0"/>
        </references>
      </pivotArea>
    </format>
    <format dxfId="443">
      <pivotArea dataOnly="0" labelOnly="1" fieldPosition="0">
        <references count="3">
          <reference field="0" count="1" selected="0">
            <x v="6"/>
          </reference>
          <reference field="1" count="1" selected="0">
            <x v="9"/>
          </reference>
          <reference field="2" count="0"/>
        </references>
      </pivotArea>
    </format>
    <format dxfId="442">
      <pivotArea dataOnly="0" labelOnly="1" fieldPosition="0">
        <references count="3">
          <reference field="0" count="1" selected="0">
            <x v="6"/>
          </reference>
          <reference field="1" count="1" selected="0">
            <x v="10"/>
          </reference>
          <reference field="2" count="0"/>
        </references>
      </pivotArea>
    </format>
    <format dxfId="441">
      <pivotArea dataOnly="0" labelOnly="1" fieldPosition="0">
        <references count="3">
          <reference field="0" count="1" selected="0">
            <x v="6"/>
          </reference>
          <reference field="1" count="1" selected="0">
            <x v="11"/>
          </reference>
          <reference field="2" count="0"/>
        </references>
      </pivotArea>
    </format>
    <format dxfId="440">
      <pivotArea dataOnly="0" labelOnly="1" fieldPosition="0">
        <references count="3">
          <reference field="0" count="1" selected="0">
            <x v="6"/>
          </reference>
          <reference field="1" count="1" selected="0">
            <x v="12"/>
          </reference>
          <reference field="2" count="0"/>
        </references>
      </pivotArea>
    </format>
    <format dxfId="439">
      <pivotArea dataOnly="0" labelOnly="1" fieldPosition="0">
        <references count="3">
          <reference field="0" count="1" selected="0">
            <x v="6"/>
          </reference>
          <reference field="1" count="1" selected="0">
            <x v="13"/>
          </reference>
          <reference field="2" count="0"/>
        </references>
      </pivotArea>
    </format>
    <format dxfId="438">
      <pivotArea dataOnly="0" labelOnly="1" fieldPosition="0">
        <references count="3">
          <reference field="0" count="1" selected="0">
            <x v="6"/>
          </reference>
          <reference field="1" count="1" selected="0">
            <x v="14"/>
          </reference>
          <reference field="2" count="0"/>
        </references>
      </pivotArea>
    </format>
    <format dxfId="437">
      <pivotArea dataOnly="0" labelOnly="1" fieldPosition="0">
        <references count="3">
          <reference field="0" count="1" selected="0">
            <x v="7"/>
          </reference>
          <reference field="1" count="1" selected="0">
            <x v="1"/>
          </reference>
          <reference field="2" count="0"/>
        </references>
      </pivotArea>
    </format>
    <format dxfId="436">
      <pivotArea dataOnly="0" labelOnly="1" fieldPosition="0">
        <references count="3">
          <reference field="0" count="1" selected="0">
            <x v="7"/>
          </reference>
          <reference field="1" count="1" selected="0">
            <x v="2"/>
          </reference>
          <reference field="2" count="0"/>
        </references>
      </pivotArea>
    </format>
    <format dxfId="435">
      <pivotArea dataOnly="0" labelOnly="1" fieldPosition="0">
        <references count="3">
          <reference field="0" count="1" selected="0">
            <x v="7"/>
          </reference>
          <reference field="1" count="1" selected="0">
            <x v="3"/>
          </reference>
          <reference field="2" count="0"/>
        </references>
      </pivotArea>
    </format>
    <format dxfId="434">
      <pivotArea dataOnly="0" labelOnly="1" fieldPosition="0">
        <references count="3">
          <reference field="0" count="1" selected="0">
            <x v="7"/>
          </reference>
          <reference field="1" count="1" selected="0">
            <x v="4"/>
          </reference>
          <reference field="2" count="0"/>
        </references>
      </pivotArea>
    </format>
    <format dxfId="433">
      <pivotArea dataOnly="0" labelOnly="1" fieldPosition="0">
        <references count="3">
          <reference field="0" count="1" selected="0">
            <x v="7"/>
          </reference>
          <reference field="1" count="1" selected="0">
            <x v="5"/>
          </reference>
          <reference field="2" count="0"/>
        </references>
      </pivotArea>
    </format>
    <format dxfId="432">
      <pivotArea dataOnly="0" labelOnly="1" fieldPosition="0">
        <references count="3">
          <reference field="0" count="1" selected="0">
            <x v="7"/>
          </reference>
          <reference field="1" count="1" selected="0">
            <x v="6"/>
          </reference>
          <reference field="2" count="0"/>
        </references>
      </pivotArea>
    </format>
    <format dxfId="431">
      <pivotArea dataOnly="0" labelOnly="1" fieldPosition="0">
        <references count="3">
          <reference field="0" count="1" selected="0">
            <x v="7"/>
          </reference>
          <reference field="1" count="1" selected="0">
            <x v="7"/>
          </reference>
          <reference field="2" count="0"/>
        </references>
      </pivotArea>
    </format>
    <format dxfId="430">
      <pivotArea dataOnly="0" labelOnly="1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2" count="0"/>
        </references>
      </pivotArea>
    </format>
    <format dxfId="429">
      <pivotArea dataOnly="0" labelOnly="1" fieldPosition="0">
        <references count="3">
          <reference field="0" count="1" selected="0">
            <x v="7"/>
          </reference>
          <reference field="1" count="1" selected="0">
            <x v="9"/>
          </reference>
          <reference field="2" count="0"/>
        </references>
      </pivotArea>
    </format>
    <format dxfId="428">
      <pivotArea dataOnly="0" labelOnly="1" fieldPosition="0">
        <references count="3">
          <reference field="0" count="1" selected="0">
            <x v="7"/>
          </reference>
          <reference field="1" count="1" selected="0">
            <x v="10"/>
          </reference>
          <reference field="2" count="0"/>
        </references>
      </pivotArea>
    </format>
    <format dxfId="427">
      <pivotArea dataOnly="0" labelOnly="1" fieldPosition="0">
        <references count="3">
          <reference field="0" count="1" selected="0">
            <x v="7"/>
          </reference>
          <reference field="1" count="1" selected="0">
            <x v="11"/>
          </reference>
          <reference field="2" count="0"/>
        </references>
      </pivotArea>
    </format>
    <format dxfId="426">
      <pivotArea dataOnly="0" labelOnly="1" fieldPosition="0">
        <references count="3">
          <reference field="0" count="1" selected="0">
            <x v="7"/>
          </reference>
          <reference field="1" count="1" selected="0">
            <x v="12"/>
          </reference>
          <reference field="2" count="0"/>
        </references>
      </pivotArea>
    </format>
    <format dxfId="425">
      <pivotArea dataOnly="0" labelOnly="1" fieldPosition="0">
        <references count="3">
          <reference field="0" count="1" selected="0">
            <x v="7"/>
          </reference>
          <reference field="1" count="1" selected="0">
            <x v="13"/>
          </reference>
          <reference field="2" count="0"/>
        </references>
      </pivotArea>
    </format>
    <format dxfId="424">
      <pivotArea dataOnly="0" labelOnly="1" fieldPosition="0">
        <references count="3">
          <reference field="0" count="1" selected="0">
            <x v="7"/>
          </reference>
          <reference field="1" count="1" selected="0">
            <x v="14"/>
          </reference>
          <reference field="2" count="0"/>
        </references>
      </pivotArea>
    </format>
    <format dxfId="423">
      <pivotArea dataOnly="0" labelOnly="1" fieldPosition="0">
        <references count="3">
          <reference field="0" count="1" selected="0">
            <x v="8"/>
          </reference>
          <reference field="1" count="1" selected="0">
            <x v="1"/>
          </reference>
          <reference field="2" count="0"/>
        </references>
      </pivotArea>
    </format>
    <format dxfId="422">
      <pivotArea dataOnly="0" labelOnly="1" fieldPosition="0">
        <references count="3">
          <reference field="0" count="1" selected="0">
            <x v="8"/>
          </reference>
          <reference field="1" count="1" selected="0">
            <x v="2"/>
          </reference>
          <reference field="2" count="0"/>
        </references>
      </pivotArea>
    </format>
    <format dxfId="421">
      <pivotArea dataOnly="0" labelOnly="1" fieldPosition="0">
        <references count="3">
          <reference field="0" count="1" selected="0">
            <x v="8"/>
          </reference>
          <reference field="1" count="1" selected="0">
            <x v="3"/>
          </reference>
          <reference field="2" count="0"/>
        </references>
      </pivotArea>
    </format>
    <format dxfId="420">
      <pivotArea dataOnly="0" labelOnly="1" fieldPosition="0">
        <references count="3">
          <reference field="0" count="1" selected="0">
            <x v="8"/>
          </reference>
          <reference field="1" count="1" selected="0">
            <x v="4"/>
          </reference>
          <reference field="2" count="0"/>
        </references>
      </pivotArea>
    </format>
    <format dxfId="419">
      <pivotArea dataOnly="0" labelOnly="1" fieldPosition="0">
        <references count="3">
          <reference field="0" count="1" selected="0">
            <x v="8"/>
          </reference>
          <reference field="1" count="1" selected="0">
            <x v="5"/>
          </reference>
          <reference field="2" count="0"/>
        </references>
      </pivotArea>
    </format>
    <format dxfId="418">
      <pivotArea dataOnly="0" labelOnly="1" fieldPosition="0">
        <references count="3">
          <reference field="0" count="1" selected="0">
            <x v="8"/>
          </reference>
          <reference field="1" count="1" selected="0">
            <x v="6"/>
          </reference>
          <reference field="2" count="0"/>
        </references>
      </pivotArea>
    </format>
    <format dxfId="417">
      <pivotArea dataOnly="0" labelOnly="1" fieldPosition="0">
        <references count="3">
          <reference field="0" count="1" selected="0">
            <x v="8"/>
          </reference>
          <reference field="1" count="1" selected="0">
            <x v="7"/>
          </reference>
          <reference field="2" count="0"/>
        </references>
      </pivotArea>
    </format>
    <format dxfId="416">
      <pivotArea dataOnly="0" labelOnly="1" fieldPosition="0">
        <references count="3">
          <reference field="0" count="1" selected="0">
            <x v="8"/>
          </reference>
          <reference field="1" count="1" selected="0">
            <x v="8"/>
          </reference>
          <reference field="2" count="0"/>
        </references>
      </pivotArea>
    </format>
    <format dxfId="415">
      <pivotArea dataOnly="0" labelOnly="1" fieldPosition="0">
        <references count="3">
          <reference field="0" count="1" selected="0">
            <x v="8"/>
          </reference>
          <reference field="1" count="1" selected="0">
            <x v="9"/>
          </reference>
          <reference field="2" count="0"/>
        </references>
      </pivotArea>
    </format>
    <format dxfId="414">
      <pivotArea dataOnly="0" labelOnly="1" fieldPosition="0">
        <references count="3">
          <reference field="0" count="1" selected="0">
            <x v="8"/>
          </reference>
          <reference field="1" count="1" selected="0">
            <x v="10"/>
          </reference>
          <reference field="2" count="0"/>
        </references>
      </pivotArea>
    </format>
    <format dxfId="413">
      <pivotArea dataOnly="0" labelOnly="1" fieldPosition="0">
        <references count="3">
          <reference field="0" count="1" selected="0">
            <x v="8"/>
          </reference>
          <reference field="1" count="1" selected="0">
            <x v="11"/>
          </reference>
          <reference field="2" count="0"/>
        </references>
      </pivotArea>
    </format>
    <format dxfId="412">
      <pivotArea dataOnly="0" labelOnly="1" fieldPosition="0">
        <references count="3">
          <reference field="0" count="1" selected="0">
            <x v="8"/>
          </reference>
          <reference field="1" count="1" selected="0">
            <x v="12"/>
          </reference>
          <reference field="2" count="0"/>
        </references>
      </pivotArea>
    </format>
    <format dxfId="411">
      <pivotArea dataOnly="0" labelOnly="1" fieldPosition="0">
        <references count="3">
          <reference field="0" count="1" selected="0">
            <x v="8"/>
          </reference>
          <reference field="1" count="1" selected="0">
            <x v="13"/>
          </reference>
          <reference field="2" count="0"/>
        </references>
      </pivotArea>
    </format>
    <format dxfId="410">
      <pivotArea dataOnly="0" labelOnly="1" fieldPosition="0">
        <references count="3">
          <reference field="0" count="1" selected="0">
            <x v="8"/>
          </reference>
          <reference field="1" count="1" selected="0">
            <x v="14"/>
          </reference>
          <reference field="2" count="0"/>
        </references>
      </pivotArea>
    </format>
    <format dxfId="409">
      <pivotArea dataOnly="0" labelOnly="1" fieldPosition="0">
        <references count="3">
          <reference field="0" count="1" selected="0">
            <x v="9"/>
          </reference>
          <reference field="1" count="1" selected="0">
            <x v="1"/>
          </reference>
          <reference field="2" count="0"/>
        </references>
      </pivotArea>
    </format>
    <format dxfId="408">
      <pivotArea dataOnly="0" labelOnly="1" fieldPosition="0">
        <references count="3">
          <reference field="0" count="1" selected="0">
            <x v="9"/>
          </reference>
          <reference field="1" count="1" selected="0">
            <x v="2"/>
          </reference>
          <reference field="2" count="0"/>
        </references>
      </pivotArea>
    </format>
    <format dxfId="407">
      <pivotArea dataOnly="0" labelOnly="1" fieldPosition="0">
        <references count="3">
          <reference field="0" count="1" selected="0">
            <x v="9"/>
          </reference>
          <reference field="1" count="1" selected="0">
            <x v="3"/>
          </reference>
          <reference field="2" count="0"/>
        </references>
      </pivotArea>
    </format>
    <format dxfId="406">
      <pivotArea dataOnly="0" labelOnly="1" fieldPosition="0">
        <references count="3">
          <reference field="0" count="1" selected="0">
            <x v="9"/>
          </reference>
          <reference field="1" count="1" selected="0">
            <x v="4"/>
          </reference>
          <reference field="2" count="0"/>
        </references>
      </pivotArea>
    </format>
    <format dxfId="405">
      <pivotArea dataOnly="0" labelOnly="1" fieldPosition="0">
        <references count="3">
          <reference field="0" count="1" selected="0">
            <x v="9"/>
          </reference>
          <reference field="1" count="1" selected="0">
            <x v="5"/>
          </reference>
          <reference field="2" count="0"/>
        </references>
      </pivotArea>
    </format>
    <format dxfId="404">
      <pivotArea dataOnly="0" labelOnly="1" fieldPosition="0">
        <references count="3">
          <reference field="0" count="1" selected="0">
            <x v="9"/>
          </reference>
          <reference field="1" count="1" selected="0">
            <x v="6"/>
          </reference>
          <reference field="2" count="0"/>
        </references>
      </pivotArea>
    </format>
    <format dxfId="403">
      <pivotArea dataOnly="0" labelOnly="1" fieldPosition="0">
        <references count="3">
          <reference field="0" count="1" selected="0">
            <x v="9"/>
          </reference>
          <reference field="1" count="1" selected="0">
            <x v="7"/>
          </reference>
          <reference field="2" count="0"/>
        </references>
      </pivotArea>
    </format>
    <format dxfId="402">
      <pivotArea dataOnly="0" labelOnly="1" fieldPosition="0">
        <references count="3">
          <reference field="0" count="1" selected="0">
            <x v="9"/>
          </reference>
          <reference field="1" count="1" selected="0">
            <x v="8"/>
          </reference>
          <reference field="2" count="0"/>
        </references>
      </pivotArea>
    </format>
    <format dxfId="401">
      <pivotArea dataOnly="0" labelOnly="1" fieldPosition="0">
        <references count="3">
          <reference field="0" count="1" selected="0">
            <x v="9"/>
          </reference>
          <reference field="1" count="1" selected="0">
            <x v="9"/>
          </reference>
          <reference field="2" count="0"/>
        </references>
      </pivotArea>
    </format>
    <format dxfId="400">
      <pivotArea dataOnly="0" labelOnly="1" fieldPosition="0">
        <references count="3">
          <reference field="0" count="1" selected="0">
            <x v="9"/>
          </reference>
          <reference field="1" count="1" selected="0">
            <x v="10"/>
          </reference>
          <reference field="2" count="0"/>
        </references>
      </pivotArea>
    </format>
    <format dxfId="399">
      <pivotArea dataOnly="0" labelOnly="1" fieldPosition="0">
        <references count="3">
          <reference field="0" count="1" selected="0">
            <x v="9"/>
          </reference>
          <reference field="1" count="1" selected="0">
            <x v="11"/>
          </reference>
          <reference field="2" count="0"/>
        </references>
      </pivotArea>
    </format>
    <format dxfId="398">
      <pivotArea dataOnly="0" labelOnly="1" fieldPosition="0">
        <references count="3">
          <reference field="0" count="1" selected="0">
            <x v="9"/>
          </reference>
          <reference field="1" count="1" selected="0">
            <x v="12"/>
          </reference>
          <reference field="2" count="0"/>
        </references>
      </pivotArea>
    </format>
    <format dxfId="397">
      <pivotArea dataOnly="0" labelOnly="1" fieldPosition="0">
        <references count="3">
          <reference field="0" count="1" selected="0">
            <x v="9"/>
          </reference>
          <reference field="1" count="1" selected="0">
            <x v="13"/>
          </reference>
          <reference field="2" count="0"/>
        </references>
      </pivotArea>
    </format>
    <format dxfId="396">
      <pivotArea dataOnly="0" labelOnly="1" fieldPosition="0">
        <references count="3">
          <reference field="0" count="1" selected="0">
            <x v="9"/>
          </reference>
          <reference field="1" count="1" selected="0">
            <x v="14"/>
          </reference>
          <reference field="2" count="0"/>
        </references>
      </pivotArea>
    </format>
    <format dxfId="395">
      <pivotArea dataOnly="0" labelOnly="1" fieldPosition="0">
        <references count="3">
          <reference field="0" count="1" selected="0">
            <x v="10"/>
          </reference>
          <reference field="1" count="1" selected="0">
            <x v="1"/>
          </reference>
          <reference field="2" count="0"/>
        </references>
      </pivotArea>
    </format>
    <format dxfId="394">
      <pivotArea dataOnly="0" labelOnly="1" fieldPosition="0">
        <references count="3">
          <reference field="0" count="1" selected="0">
            <x v="10"/>
          </reference>
          <reference field="1" count="1" selected="0">
            <x v="2"/>
          </reference>
          <reference field="2" count="0"/>
        </references>
      </pivotArea>
    </format>
    <format dxfId="393">
      <pivotArea dataOnly="0" labelOnly="1" fieldPosition="0">
        <references count="3">
          <reference field="0" count="1" selected="0">
            <x v="10"/>
          </reference>
          <reference field="1" count="1" selected="0">
            <x v="3"/>
          </reference>
          <reference field="2" count="0"/>
        </references>
      </pivotArea>
    </format>
    <format dxfId="392">
      <pivotArea dataOnly="0" labelOnly="1" fieldPosition="0">
        <references count="3">
          <reference field="0" count="1" selected="0">
            <x v="10"/>
          </reference>
          <reference field="1" count="1" selected="0">
            <x v="4"/>
          </reference>
          <reference field="2" count="0"/>
        </references>
      </pivotArea>
    </format>
    <format dxfId="391">
      <pivotArea dataOnly="0" labelOnly="1" fieldPosition="0">
        <references count="3">
          <reference field="0" count="1" selected="0">
            <x v="10"/>
          </reference>
          <reference field="1" count="1" selected="0">
            <x v="5"/>
          </reference>
          <reference field="2" count="0"/>
        </references>
      </pivotArea>
    </format>
    <format dxfId="390">
      <pivotArea dataOnly="0" labelOnly="1" fieldPosition="0">
        <references count="3">
          <reference field="0" count="1" selected="0">
            <x v="10"/>
          </reference>
          <reference field="1" count="1" selected="0">
            <x v="6"/>
          </reference>
          <reference field="2" count="0"/>
        </references>
      </pivotArea>
    </format>
    <format dxfId="389">
      <pivotArea dataOnly="0" labelOnly="1" fieldPosition="0">
        <references count="3">
          <reference field="0" count="1" selected="0">
            <x v="10"/>
          </reference>
          <reference field="1" count="1" selected="0">
            <x v="7"/>
          </reference>
          <reference field="2" count="0"/>
        </references>
      </pivotArea>
    </format>
    <format dxfId="388">
      <pivotArea dataOnly="0" labelOnly="1" fieldPosition="0">
        <references count="3">
          <reference field="0" count="1" selected="0">
            <x v="10"/>
          </reference>
          <reference field="1" count="1" selected="0">
            <x v="8"/>
          </reference>
          <reference field="2" count="0"/>
        </references>
      </pivotArea>
    </format>
    <format dxfId="387">
      <pivotArea dataOnly="0" labelOnly="1" fieldPosition="0">
        <references count="3">
          <reference field="0" count="1" selected="0">
            <x v="10"/>
          </reference>
          <reference field="1" count="1" selected="0">
            <x v="9"/>
          </reference>
          <reference field="2" count="0"/>
        </references>
      </pivotArea>
    </format>
    <format dxfId="386">
      <pivotArea dataOnly="0" labelOnly="1" fieldPosition="0">
        <references count="3">
          <reference field="0" count="1" selected="0">
            <x v="10"/>
          </reference>
          <reference field="1" count="1" selected="0">
            <x v="10"/>
          </reference>
          <reference field="2" count="0"/>
        </references>
      </pivotArea>
    </format>
    <format dxfId="385">
      <pivotArea dataOnly="0" labelOnly="1" fieldPosition="0">
        <references count="3">
          <reference field="0" count="1" selected="0">
            <x v="10"/>
          </reference>
          <reference field="1" count="1" selected="0">
            <x v="11"/>
          </reference>
          <reference field="2" count="0"/>
        </references>
      </pivotArea>
    </format>
    <format dxfId="384">
      <pivotArea dataOnly="0" labelOnly="1" fieldPosition="0">
        <references count="3">
          <reference field="0" count="1" selected="0">
            <x v="10"/>
          </reference>
          <reference field="1" count="1" selected="0">
            <x v="12"/>
          </reference>
          <reference field="2" count="0"/>
        </references>
      </pivotArea>
    </format>
    <format dxfId="383">
      <pivotArea dataOnly="0" labelOnly="1" fieldPosition="0">
        <references count="3">
          <reference field="0" count="1" selected="0">
            <x v="10"/>
          </reference>
          <reference field="1" count="1" selected="0">
            <x v="13"/>
          </reference>
          <reference field="2" count="0"/>
        </references>
      </pivotArea>
    </format>
    <format dxfId="382">
      <pivotArea dataOnly="0" labelOnly="1" fieldPosition="0">
        <references count="3">
          <reference field="0" count="1" selected="0">
            <x v="10"/>
          </reference>
          <reference field="1" count="1" selected="0">
            <x v="14"/>
          </reference>
          <reference field="2" count="0"/>
        </references>
      </pivotArea>
    </format>
    <format dxfId="381">
      <pivotArea dataOnly="0" labelOnly="1" fieldPosition="0">
        <references count="3">
          <reference field="0" count="1" selected="0">
            <x v="11"/>
          </reference>
          <reference field="1" count="1" selected="0">
            <x v="1"/>
          </reference>
          <reference field="2" count="0"/>
        </references>
      </pivotArea>
    </format>
    <format dxfId="380">
      <pivotArea dataOnly="0" labelOnly="1" fieldPosition="0">
        <references count="3">
          <reference field="0" count="1" selected="0">
            <x v="11"/>
          </reference>
          <reference field="1" count="1" selected="0">
            <x v="2"/>
          </reference>
          <reference field="2" count="0"/>
        </references>
      </pivotArea>
    </format>
    <format dxfId="379">
      <pivotArea dataOnly="0" labelOnly="1" fieldPosition="0">
        <references count="3">
          <reference field="0" count="1" selected="0">
            <x v="11"/>
          </reference>
          <reference field="1" count="1" selected="0">
            <x v="3"/>
          </reference>
          <reference field="2" count="0"/>
        </references>
      </pivotArea>
    </format>
    <format dxfId="378">
      <pivotArea dataOnly="0" labelOnly="1" fieldPosition="0">
        <references count="3">
          <reference field="0" count="1" selected="0">
            <x v="11"/>
          </reference>
          <reference field="1" count="1" selected="0">
            <x v="4"/>
          </reference>
          <reference field="2" count="0"/>
        </references>
      </pivotArea>
    </format>
    <format dxfId="377">
      <pivotArea dataOnly="0" labelOnly="1" fieldPosition="0">
        <references count="3">
          <reference field="0" count="1" selected="0">
            <x v="11"/>
          </reference>
          <reference field="1" count="1" selected="0">
            <x v="5"/>
          </reference>
          <reference field="2" count="0"/>
        </references>
      </pivotArea>
    </format>
    <format dxfId="376">
      <pivotArea dataOnly="0" labelOnly="1" fieldPosition="0">
        <references count="3">
          <reference field="0" count="1" selected="0">
            <x v="11"/>
          </reference>
          <reference field="1" count="1" selected="0">
            <x v="6"/>
          </reference>
          <reference field="2" count="0"/>
        </references>
      </pivotArea>
    </format>
    <format dxfId="375">
      <pivotArea dataOnly="0" labelOnly="1" fieldPosition="0">
        <references count="3">
          <reference field="0" count="1" selected="0">
            <x v="11"/>
          </reference>
          <reference field="1" count="1" selected="0">
            <x v="7"/>
          </reference>
          <reference field="2" count="0"/>
        </references>
      </pivotArea>
    </format>
    <format dxfId="374">
      <pivotArea dataOnly="0" labelOnly="1" fieldPosition="0">
        <references count="3">
          <reference field="0" count="1" selected="0">
            <x v="11"/>
          </reference>
          <reference field="1" count="1" selected="0">
            <x v="8"/>
          </reference>
          <reference field="2" count="0"/>
        </references>
      </pivotArea>
    </format>
    <format dxfId="373">
      <pivotArea dataOnly="0" labelOnly="1" fieldPosition="0">
        <references count="3">
          <reference field="0" count="1" selected="0">
            <x v="11"/>
          </reference>
          <reference field="1" count="1" selected="0">
            <x v="9"/>
          </reference>
          <reference field="2" count="0"/>
        </references>
      </pivotArea>
    </format>
    <format dxfId="372">
      <pivotArea dataOnly="0" labelOnly="1" fieldPosition="0">
        <references count="3">
          <reference field="0" count="1" selected="0">
            <x v="11"/>
          </reference>
          <reference field="1" count="1" selected="0">
            <x v="10"/>
          </reference>
          <reference field="2" count="0"/>
        </references>
      </pivotArea>
    </format>
    <format dxfId="371">
      <pivotArea dataOnly="0" labelOnly="1" fieldPosition="0">
        <references count="3">
          <reference field="0" count="1" selected="0">
            <x v="11"/>
          </reference>
          <reference field="1" count="1" selected="0">
            <x v="11"/>
          </reference>
          <reference field="2" count="0"/>
        </references>
      </pivotArea>
    </format>
    <format dxfId="370">
      <pivotArea dataOnly="0" labelOnly="1" fieldPosition="0">
        <references count="3">
          <reference field="0" count="1" selected="0">
            <x v="11"/>
          </reference>
          <reference field="1" count="1" selected="0">
            <x v="12"/>
          </reference>
          <reference field="2" count="0"/>
        </references>
      </pivotArea>
    </format>
    <format dxfId="369">
      <pivotArea dataOnly="0" labelOnly="1" fieldPosition="0">
        <references count="3">
          <reference field="0" count="1" selected="0">
            <x v="11"/>
          </reference>
          <reference field="1" count="1" selected="0">
            <x v="13"/>
          </reference>
          <reference field="2" count="0"/>
        </references>
      </pivotArea>
    </format>
    <format dxfId="368">
      <pivotArea dataOnly="0" labelOnly="1" fieldPosition="0">
        <references count="3">
          <reference field="0" count="1" selected="0">
            <x v="11"/>
          </reference>
          <reference field="1" count="1" selected="0">
            <x v="14"/>
          </reference>
          <reference field="2" count="0"/>
        </references>
      </pivotArea>
    </format>
    <format dxfId="367">
      <pivotArea dataOnly="0" labelOnly="1" fieldPosition="0">
        <references count="3">
          <reference field="0" count="1" selected="0">
            <x v="12"/>
          </reference>
          <reference field="1" count="1" selected="0">
            <x v="2"/>
          </reference>
          <reference field="2" count="0"/>
        </references>
      </pivotArea>
    </format>
    <format dxfId="366">
      <pivotArea dataOnly="0" labelOnly="1" fieldPosition="0">
        <references count="3">
          <reference field="0" count="1" selected="0">
            <x v="12"/>
          </reference>
          <reference field="1" count="1" selected="0">
            <x v="3"/>
          </reference>
          <reference field="2" count="0"/>
        </references>
      </pivotArea>
    </format>
    <format dxfId="365">
      <pivotArea dataOnly="0" labelOnly="1" fieldPosition="0">
        <references count="3">
          <reference field="0" count="1" selected="0">
            <x v="12"/>
          </reference>
          <reference field="1" count="1" selected="0">
            <x v="4"/>
          </reference>
          <reference field="2" count="0"/>
        </references>
      </pivotArea>
    </format>
    <format dxfId="364">
      <pivotArea dataOnly="0" labelOnly="1" fieldPosition="0">
        <references count="3">
          <reference field="0" count="1" selected="0">
            <x v="12"/>
          </reference>
          <reference field="1" count="1" selected="0">
            <x v="5"/>
          </reference>
          <reference field="2" count="0"/>
        </references>
      </pivotArea>
    </format>
    <format dxfId="363">
      <pivotArea dataOnly="0" labelOnly="1" fieldPosition="0">
        <references count="3">
          <reference field="0" count="1" selected="0">
            <x v="12"/>
          </reference>
          <reference field="1" count="1" selected="0">
            <x v="6"/>
          </reference>
          <reference field="2" count="0"/>
        </references>
      </pivotArea>
    </format>
    <format dxfId="362">
      <pivotArea dataOnly="0" labelOnly="1" fieldPosition="0">
        <references count="3">
          <reference field="0" count="1" selected="0">
            <x v="12"/>
          </reference>
          <reference field="1" count="1" selected="0">
            <x v="7"/>
          </reference>
          <reference field="2" count="0"/>
        </references>
      </pivotArea>
    </format>
    <format dxfId="361">
      <pivotArea dataOnly="0" labelOnly="1" fieldPosition="0">
        <references count="3">
          <reference field="0" count="1" selected="0">
            <x v="12"/>
          </reference>
          <reference field="1" count="1" selected="0">
            <x v="8"/>
          </reference>
          <reference field="2" count="0"/>
        </references>
      </pivotArea>
    </format>
    <format dxfId="360">
      <pivotArea dataOnly="0" labelOnly="1" fieldPosition="0">
        <references count="3">
          <reference field="0" count="1" selected="0">
            <x v="12"/>
          </reference>
          <reference field="1" count="1" selected="0">
            <x v="9"/>
          </reference>
          <reference field="2" count="0"/>
        </references>
      </pivotArea>
    </format>
    <format dxfId="359">
      <pivotArea dataOnly="0" labelOnly="1" fieldPosition="0">
        <references count="3">
          <reference field="0" count="1" selected="0">
            <x v="12"/>
          </reference>
          <reference field="1" count="1" selected="0">
            <x v="10"/>
          </reference>
          <reference field="2" count="0"/>
        </references>
      </pivotArea>
    </format>
    <format dxfId="358">
      <pivotArea dataOnly="0" labelOnly="1" fieldPosition="0">
        <references count="3">
          <reference field="0" count="1" selected="0">
            <x v="12"/>
          </reference>
          <reference field="1" count="1" selected="0">
            <x v="11"/>
          </reference>
          <reference field="2" count="0"/>
        </references>
      </pivotArea>
    </format>
    <format dxfId="357">
      <pivotArea dataOnly="0" labelOnly="1" fieldPosition="0">
        <references count="3">
          <reference field="0" count="1" selected="0">
            <x v="12"/>
          </reference>
          <reference field="1" count="1" selected="0">
            <x v="12"/>
          </reference>
          <reference field="2" count="0"/>
        </references>
      </pivotArea>
    </format>
    <format dxfId="356">
      <pivotArea dataOnly="0" labelOnly="1" fieldPosition="0">
        <references count="3">
          <reference field="0" count="1" selected="0">
            <x v="12"/>
          </reference>
          <reference field="1" count="1" selected="0">
            <x v="13"/>
          </reference>
          <reference field="2" count="0"/>
        </references>
      </pivotArea>
    </format>
    <format dxfId="355">
      <pivotArea dataOnly="0" labelOnly="1" fieldPosition="0">
        <references count="3">
          <reference field="0" count="1" selected="0">
            <x v="12"/>
          </reference>
          <reference field="1" count="1" selected="0">
            <x v="14"/>
          </reference>
          <reference field="2" count="0"/>
        </references>
      </pivotArea>
    </format>
    <format dxfId="354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5" cacheId="96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6" indent="0" showHeaders="0" outline="1" outlineData="1" multipleFieldFilters="0" chartFormat="4">
  <location ref="DV2:DW6" firstHeaderRow="1" firstDataRow="1" firstDataCol="1"/>
  <pivotFields count="10">
    <pivotField showAll="0"/>
    <pivotField axis="axisRow" showAll="0">
      <items count="8">
        <item h="1" x="0"/>
        <item h="1" x="1"/>
        <item h="1" x="2"/>
        <item x="3"/>
        <item x="4"/>
        <item x="5"/>
        <item x="6"/>
        <item t="default"/>
      </items>
    </pivotField>
    <pivotField showAll="0" defaultSubtota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  <item x="10"/>
        <item x="11"/>
        <item h="1" x="12"/>
      </items>
    </pivotField>
    <pivotField showAll="0" defaultSubtotal="0">
      <items count="2">
        <item x="1"/>
        <item x="0"/>
      </items>
    </pivotField>
    <pivotField numFmtId="10" showAll="0"/>
    <pivotField numFmtId="10" showAll="0"/>
    <pivotField numFmtId="10" showAll="0"/>
    <pivotField dataField="1" numFmtId="10" showAll="0">
      <items count="176">
        <item x="119"/>
        <item x="32"/>
        <item x="169"/>
        <item x="70"/>
        <item x="157"/>
        <item x="144"/>
        <item x="45"/>
        <item x="132"/>
        <item x="112"/>
        <item x="25"/>
        <item x="107"/>
        <item x="57"/>
        <item x="82"/>
        <item x="113"/>
        <item x="24"/>
        <item x="27"/>
        <item x="21"/>
        <item x="15"/>
        <item x="87"/>
        <item x="26"/>
        <item x="50"/>
        <item x="20"/>
        <item x="110"/>
        <item x="106"/>
        <item x="29"/>
        <item x="101"/>
        <item x="137"/>
        <item x="116"/>
        <item x="95"/>
        <item x="63"/>
        <item x="114"/>
        <item x="8"/>
        <item x="16"/>
        <item x="103"/>
        <item x="104"/>
        <item x="96"/>
        <item x="67"/>
        <item x="102"/>
        <item x="150"/>
        <item x="0"/>
        <item x="125"/>
        <item x="38"/>
        <item x="18"/>
        <item x="131"/>
        <item x="17"/>
        <item x="118"/>
        <item x="66"/>
        <item x="42"/>
        <item x="139"/>
        <item x="28"/>
        <item x="44"/>
        <item x="69"/>
        <item x="142"/>
        <item x="9"/>
        <item x="126"/>
        <item x="31"/>
        <item x="129"/>
        <item x="3"/>
        <item x="79"/>
        <item x="90"/>
        <item x="155"/>
        <item x="39"/>
        <item x="154"/>
        <item x="140"/>
        <item x="91"/>
        <item x="4"/>
        <item x="151"/>
        <item x="109"/>
        <item x="78"/>
        <item x="163"/>
        <item x="168"/>
        <item x="108"/>
        <item x="11"/>
        <item x="89"/>
        <item x="51"/>
        <item x="100"/>
        <item x="115"/>
        <item x="152"/>
        <item x="36"/>
        <item x="138"/>
        <item x="54"/>
        <item x="68"/>
        <item x="14"/>
        <item x="98"/>
        <item x="2"/>
        <item x="65"/>
        <item x="167"/>
        <item x="40"/>
        <item x="130"/>
        <item x="156"/>
        <item x="77"/>
        <item x="143"/>
        <item x="64"/>
        <item x="141"/>
        <item x="162"/>
        <item x="164"/>
        <item x="23"/>
        <item x="117"/>
        <item x="93"/>
        <item x="127"/>
        <item x="88"/>
        <item x="165"/>
        <item x="105"/>
        <item x="159"/>
        <item x="161"/>
        <item x="76"/>
        <item x="52"/>
        <item x="128"/>
        <item x="166"/>
        <item x="121"/>
        <item x="35"/>
        <item x="53"/>
        <item x="81"/>
        <item x="43"/>
        <item x="75"/>
        <item x="92"/>
        <item x="80"/>
        <item x="19"/>
        <item x="6"/>
        <item x="5"/>
        <item x="13"/>
        <item x="160"/>
        <item x="55"/>
        <item x="153"/>
        <item x="41"/>
        <item x="84"/>
        <item x="135"/>
        <item x="74"/>
        <item x="56"/>
        <item x="86"/>
        <item x="73"/>
        <item x="30"/>
        <item x="1"/>
        <item x="22"/>
        <item x="171"/>
        <item x="173"/>
        <item x="120"/>
        <item x="122"/>
        <item x="61"/>
        <item x="72"/>
        <item x="172"/>
        <item x="123"/>
        <item x="146"/>
        <item x="148"/>
        <item x="147"/>
        <item x="33"/>
        <item x="49"/>
        <item x="48"/>
        <item x="60"/>
        <item x="10"/>
        <item x="97"/>
        <item x="99"/>
        <item x="85"/>
        <item x="136"/>
        <item x="34"/>
        <item x="47"/>
        <item x="59"/>
        <item x="134"/>
        <item x="133"/>
        <item x="94"/>
        <item x="7"/>
        <item x="71"/>
        <item x="46"/>
        <item x="58"/>
        <item x="158"/>
        <item x="170"/>
        <item x="145"/>
        <item x="83"/>
        <item x="174"/>
        <item x="37"/>
        <item x="111"/>
        <item x="149"/>
        <item x="62"/>
        <item x="124"/>
        <item x="12"/>
        <item t="default"/>
      </items>
    </pivotField>
    <pivotField showAll="0"/>
    <pivotField showAll="0"/>
  </pivotFields>
  <rowFields count="1">
    <field x="1"/>
  </rowFields>
  <rowItems count="4">
    <i>
      <x v="3"/>
    </i>
    <i>
      <x v="4"/>
    </i>
    <i>
      <x v="5"/>
    </i>
    <i>
      <x v="6"/>
    </i>
  </rowItems>
  <colItems count="1">
    <i/>
  </colItems>
  <dataFields count="1">
    <dataField name="Sum of Dropout Rate" fld="7" baseField="1" baseItem="3" numFmtId="164"/>
  </dataFields>
  <formats count="17">
    <format dxfId="17">
      <pivotArea type="all" dataOnly="0" outline="0" fieldPosition="0"/>
    </format>
    <format dxfId="18">
      <pivotArea outline="0" collapsedLevelsAreSubtotals="1" fieldPosition="0"/>
    </format>
    <format dxfId="19">
      <pivotArea type="origin" dataOnly="0" labelOnly="1" outline="0" fieldPosition="0"/>
    </format>
    <format dxfId="20">
      <pivotArea field="-2" type="button" dataOnly="0" labelOnly="1" outline="0" axis="axisValues" fieldPosition="0"/>
    </format>
    <format dxfId="21">
      <pivotArea field="2" type="button" dataOnly="0" labelOnly="1" outline="0"/>
    </format>
    <format dxfId="22">
      <pivotArea type="topRight" dataOnly="0" labelOnly="1" outline="0" fieldPosition="0"/>
    </format>
    <format dxfId="23">
      <pivotArea field="1" type="button" dataOnly="0" labelOnly="1" outline="0" axis="axisRow" fieldPosition="0"/>
    </format>
    <format dxfId="24">
      <pivotArea dataOnly="0" labelOnly="1" fieldPosition="0">
        <references count="1">
          <reference field="1" count="0"/>
        </references>
      </pivotArea>
    </format>
    <format dxfId="25">
      <pivotArea type="all" dataOnly="0" outline="0" fieldPosition="0"/>
    </format>
    <format dxfId="26">
      <pivotArea outline="0" collapsedLevelsAreSubtotals="1" fieldPosition="0"/>
    </format>
    <format dxfId="27">
      <pivotArea type="origin" dataOnly="0" labelOnly="1" outline="0" fieldPosition="0"/>
    </format>
    <format dxfId="28">
      <pivotArea field="-2" type="button" dataOnly="0" labelOnly="1" outline="0" axis="axisValues" fieldPosition="0"/>
    </format>
    <format dxfId="29">
      <pivotArea field="2" type="button" dataOnly="0" labelOnly="1" outline="0"/>
    </format>
    <format dxfId="30">
      <pivotArea type="topRight" dataOnly="0" labelOnly="1" outline="0" fieldPosition="0"/>
    </format>
    <format dxfId="31">
      <pivotArea field="1" type="button" dataOnly="0" labelOnly="1" outline="0" axis="axisRow" fieldPosition="0"/>
    </format>
    <format dxfId="32">
      <pivotArea dataOnly="0" labelOnly="1" fieldPosition="0">
        <references count="1">
          <reference field="1" count="0"/>
        </references>
      </pivotArea>
    </format>
    <format dxfId="33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4" cacheId="96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6" indent="0" showHeaders="0" outline="1" outlineData="1" multipleFieldFilters="0" chartFormat="4">
  <location ref="DD2:DL7" firstHeaderRow="1" firstDataRow="2" firstDataCol="1"/>
  <pivotFields count="10">
    <pivotField showAll="0"/>
    <pivotField axis="axisRow" showAll="0">
      <items count="8">
        <item h="1" x="0"/>
        <item h="1" x="1"/>
        <item h="1" x="2"/>
        <item x="3"/>
        <item x="4"/>
        <item x="5"/>
        <item x="6"/>
        <item t="default"/>
      </items>
    </pivotField>
    <pivotField axis="axisCol" showAll="0" defaultSubtotal="0">
      <items count="13">
        <item h="1" x="0"/>
        <item x="1"/>
        <item x="2"/>
        <item x="3"/>
        <item x="4"/>
        <item x="5"/>
        <item x="6"/>
        <item x="7"/>
        <item x="8"/>
        <item h="1" x="9"/>
        <item h="1" x="10"/>
        <item h="1" x="11"/>
        <item h="1" x="12"/>
      </items>
    </pivotField>
    <pivotField showAll="0" defaultSubtotal="0">
      <items count="2">
        <item x="1"/>
        <item x="0"/>
      </items>
    </pivotField>
    <pivotField numFmtId="10" showAll="0"/>
    <pivotField numFmtId="10" showAll="0"/>
    <pivotField numFmtId="10" showAll="0"/>
    <pivotField dataField="1" numFmtId="10" showAll="0">
      <items count="176">
        <item x="119"/>
        <item x="32"/>
        <item x="169"/>
        <item x="70"/>
        <item x="157"/>
        <item x="144"/>
        <item x="45"/>
        <item x="132"/>
        <item x="112"/>
        <item x="25"/>
        <item x="107"/>
        <item x="57"/>
        <item x="82"/>
        <item x="113"/>
        <item x="24"/>
        <item x="27"/>
        <item x="21"/>
        <item x="15"/>
        <item x="87"/>
        <item x="26"/>
        <item x="50"/>
        <item x="20"/>
        <item x="110"/>
        <item x="106"/>
        <item x="29"/>
        <item x="101"/>
        <item x="137"/>
        <item x="116"/>
        <item x="95"/>
        <item x="63"/>
        <item x="114"/>
        <item x="8"/>
        <item x="16"/>
        <item x="103"/>
        <item x="104"/>
        <item x="96"/>
        <item x="67"/>
        <item x="102"/>
        <item x="150"/>
        <item x="0"/>
        <item x="125"/>
        <item x="38"/>
        <item x="18"/>
        <item x="131"/>
        <item x="17"/>
        <item x="118"/>
        <item x="66"/>
        <item x="42"/>
        <item x="139"/>
        <item x="28"/>
        <item x="44"/>
        <item x="69"/>
        <item x="142"/>
        <item x="9"/>
        <item x="126"/>
        <item x="31"/>
        <item x="129"/>
        <item x="3"/>
        <item x="79"/>
        <item x="90"/>
        <item x="155"/>
        <item x="39"/>
        <item x="154"/>
        <item x="140"/>
        <item x="91"/>
        <item x="4"/>
        <item x="151"/>
        <item x="109"/>
        <item x="78"/>
        <item x="163"/>
        <item x="168"/>
        <item x="108"/>
        <item x="11"/>
        <item x="89"/>
        <item x="51"/>
        <item x="100"/>
        <item x="115"/>
        <item x="152"/>
        <item x="36"/>
        <item x="138"/>
        <item x="54"/>
        <item x="68"/>
        <item x="14"/>
        <item x="98"/>
        <item x="2"/>
        <item x="65"/>
        <item x="167"/>
        <item x="40"/>
        <item x="130"/>
        <item x="156"/>
        <item x="77"/>
        <item x="143"/>
        <item x="64"/>
        <item x="141"/>
        <item x="162"/>
        <item x="164"/>
        <item x="23"/>
        <item x="117"/>
        <item x="93"/>
        <item x="127"/>
        <item x="88"/>
        <item x="165"/>
        <item x="105"/>
        <item x="159"/>
        <item x="161"/>
        <item x="76"/>
        <item x="52"/>
        <item x="128"/>
        <item x="166"/>
        <item x="121"/>
        <item x="35"/>
        <item x="53"/>
        <item x="81"/>
        <item x="43"/>
        <item x="75"/>
        <item x="92"/>
        <item x="80"/>
        <item x="19"/>
        <item x="6"/>
        <item x="5"/>
        <item x="13"/>
        <item x="160"/>
        <item x="55"/>
        <item x="153"/>
        <item x="41"/>
        <item x="84"/>
        <item x="135"/>
        <item x="74"/>
        <item x="56"/>
        <item x="86"/>
        <item x="73"/>
        <item x="30"/>
        <item x="1"/>
        <item x="22"/>
        <item x="171"/>
        <item x="173"/>
        <item x="120"/>
        <item x="122"/>
        <item x="61"/>
        <item x="72"/>
        <item x="172"/>
        <item x="123"/>
        <item x="146"/>
        <item x="148"/>
        <item x="147"/>
        <item x="33"/>
        <item x="49"/>
        <item x="48"/>
        <item x="60"/>
        <item x="10"/>
        <item x="97"/>
        <item x="99"/>
        <item x="85"/>
        <item x="136"/>
        <item x="34"/>
        <item x="47"/>
        <item x="59"/>
        <item x="134"/>
        <item x="133"/>
        <item x="94"/>
        <item x="7"/>
        <item x="71"/>
        <item x="46"/>
        <item x="58"/>
        <item x="158"/>
        <item x="170"/>
        <item x="145"/>
        <item x="83"/>
        <item x="174"/>
        <item x="37"/>
        <item x="111"/>
        <item x="149"/>
        <item x="62"/>
        <item x="124"/>
        <item x="12"/>
        <item t="default"/>
      </items>
    </pivotField>
    <pivotField showAll="0"/>
    <pivotField showAll="0"/>
  </pivotFields>
  <rowFields count="1">
    <field x="1"/>
  </rowFields>
  <rowItems count="4">
    <i>
      <x v="3"/>
    </i>
    <i>
      <x v="4"/>
    </i>
    <i>
      <x v="5"/>
    </i>
    <i>
      <x v="6"/>
    </i>
  </rowItems>
  <colFields count="1">
    <field x="2"/>
  </colFields>
  <colItems count="8"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dataFields count="1">
    <dataField name="Dropout Rates" fld="7" subtotal="average" baseField="1" baseItem="3" numFmtId="164"/>
  </dataFields>
  <formats count="17">
    <format dxfId="34">
      <pivotArea type="all" dataOnly="0" outline="0" fieldPosition="0"/>
    </format>
    <format dxfId="35">
      <pivotArea outline="0" collapsedLevelsAreSubtotals="1" fieldPosition="0"/>
    </format>
    <format dxfId="36">
      <pivotArea type="origin" dataOnly="0" labelOnly="1" outline="0" fieldPosition="0"/>
    </format>
    <format dxfId="37">
      <pivotArea field="-2" type="button" dataOnly="0" labelOnly="1" outline="0" axis="axisValues" fieldPosition="0"/>
    </format>
    <format dxfId="38">
      <pivotArea field="2" type="button" dataOnly="0" labelOnly="1" outline="0" axis="axisCol" fieldPosition="0"/>
    </format>
    <format dxfId="39">
      <pivotArea type="topRight" dataOnly="0" labelOnly="1" outline="0" fieldPosition="0"/>
    </format>
    <format dxfId="40">
      <pivotArea field="1" type="button" dataOnly="0" labelOnly="1" outline="0" axis="axisRow" fieldPosition="0"/>
    </format>
    <format dxfId="41">
      <pivotArea dataOnly="0" labelOnly="1" fieldPosition="0">
        <references count="1">
          <reference field="1" count="0"/>
        </references>
      </pivotArea>
    </format>
    <format dxfId="42">
      <pivotArea type="all" dataOnly="0" outline="0" fieldPosition="0"/>
    </format>
    <format dxfId="43">
      <pivotArea outline="0" collapsedLevelsAreSubtotals="1" fieldPosition="0"/>
    </format>
    <format dxfId="44">
      <pivotArea type="origin" dataOnly="0" labelOnly="1" outline="0" fieldPosition="0"/>
    </format>
    <format dxfId="45">
      <pivotArea field="-2" type="button" dataOnly="0" labelOnly="1" outline="0" axis="axisValues" fieldPosition="0"/>
    </format>
    <format dxfId="46">
      <pivotArea field="2" type="button" dataOnly="0" labelOnly="1" outline="0" axis="axisCol" fieldPosition="0"/>
    </format>
    <format dxfId="47">
      <pivotArea type="topRight" dataOnly="0" labelOnly="1" outline="0" fieldPosition="0"/>
    </format>
    <format dxfId="48">
      <pivotArea field="1" type="button" dataOnly="0" labelOnly="1" outline="0" axis="axisRow" fieldPosition="0"/>
    </format>
    <format dxfId="49">
      <pivotArea dataOnly="0" labelOnly="1" fieldPosition="0">
        <references count="1">
          <reference field="1" count="0"/>
        </references>
      </pivotArea>
    </format>
    <format dxfId="5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3" cacheId="96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6" indent="0" showHeaders="0" outline="1" outlineData="1" multipleFieldFilters="0" chartFormat="6">
  <location ref="ES3:EU15" firstHeaderRow="1" firstDataRow="2" firstDataCol="1" rowPageCount="1" colPageCount="1"/>
  <pivotFields count="10">
    <pivotField showAll="0"/>
    <pivotField axis="axisPage" multipleItemSelectionAllowed="1" showAll="0">
      <items count="8">
        <item h="1" x="0"/>
        <item h="1" x="1"/>
        <item h="1" x="2"/>
        <item h="1" x="3"/>
        <item h="1" x="4"/>
        <item h="1" x="5"/>
        <item x="6"/>
        <item t="default"/>
      </items>
    </pivotField>
    <pivotField axis="axisRow" showAll="0" defaultSubtotal="0">
      <items count="13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</items>
    </pivotField>
    <pivotField axis="axisCol" showAll="0" defaultSubtotal="0">
      <items count="2">
        <item x="0"/>
        <item x="1"/>
      </items>
    </pivotField>
    <pivotField numFmtId="10" showAll="0"/>
    <pivotField dataField="1" numFmtId="10" showAll="0"/>
    <pivotField numFmtId="10" showAll="0"/>
    <pivotField numFmtId="10" showAll="0"/>
    <pivotField showAll="0"/>
    <pivotField showAll="0"/>
  </pivotFields>
  <rowFields count="1">
    <field x="2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3"/>
  </colFields>
  <colItems count="2">
    <i>
      <x/>
    </i>
    <i>
      <x v="1"/>
    </i>
  </colItems>
  <pageFields count="1">
    <pageField fld="1" hier="-1"/>
  </pageFields>
  <dataFields count="1">
    <dataField name="Sum of Repetition Rate" fld="5" baseField="0" baseItem="0" numFmtId="164"/>
  </dataFields>
  <formats count="17">
    <format dxfId="170">
      <pivotArea type="all" dataOnly="0" outline="0" fieldPosition="0"/>
    </format>
    <format dxfId="169">
      <pivotArea outline="0" collapsedLevelsAreSubtotals="1" fieldPosition="0"/>
    </format>
    <format dxfId="168">
      <pivotArea type="origin" dataOnly="0" labelOnly="1" outline="0" fieldPosition="0"/>
    </format>
    <format dxfId="167">
      <pivotArea field="-2" type="button" dataOnly="0" labelOnly="1" outline="0" axis="axisValues" fieldPosition="0"/>
    </format>
    <format dxfId="166">
      <pivotArea field="2" type="button" dataOnly="0" labelOnly="1" outline="0" axis="axisRow" fieldPosition="0"/>
    </format>
    <format dxfId="165">
      <pivotArea type="topRight" dataOnly="0" labelOnly="1" outline="0" fieldPosition="0"/>
    </format>
    <format dxfId="164">
      <pivotArea field="1" type="button" dataOnly="0" labelOnly="1" outline="0" axis="axisPage" fieldPosition="0"/>
    </format>
    <format dxfId="163">
      <pivotArea dataOnly="0" labelOnly="1" fieldPosition="0">
        <references count="1">
          <reference field="1" count="0"/>
        </references>
      </pivotArea>
    </format>
    <format dxfId="162">
      <pivotArea type="all" dataOnly="0" outline="0" fieldPosition="0"/>
    </format>
    <format dxfId="161">
      <pivotArea outline="0" collapsedLevelsAreSubtotals="1" fieldPosition="0"/>
    </format>
    <format dxfId="160">
      <pivotArea type="origin" dataOnly="0" labelOnly="1" outline="0" fieldPosition="0"/>
    </format>
    <format dxfId="159">
      <pivotArea field="-2" type="button" dataOnly="0" labelOnly="1" outline="0" axis="axisValues" fieldPosition="0"/>
    </format>
    <format dxfId="158">
      <pivotArea field="2" type="button" dataOnly="0" labelOnly="1" outline="0" axis="axisRow" fieldPosition="0"/>
    </format>
    <format dxfId="157">
      <pivotArea type="topRight" dataOnly="0" labelOnly="1" outline="0" fieldPosition="0"/>
    </format>
    <format dxfId="156">
      <pivotArea field="1" type="button" dataOnly="0" labelOnly="1" outline="0" axis="axisPage" fieldPosition="0"/>
    </format>
    <format dxfId="155">
      <pivotArea dataOnly="0" labelOnly="1" fieldPosition="0">
        <references count="1">
          <reference field="1" count="0"/>
        </references>
      </pivotArea>
    </format>
    <format dxfId="154">
      <pivotArea outline="0" fieldPosition="0">
        <references count="1">
          <reference field="4294967294" count="1">
            <x v="0"/>
          </reference>
        </references>
      </pivotArea>
    </format>
  </formats>
  <chartFormats count="2">
    <chartFormat chart="5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5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6" cacheId="9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M3:AP7" firstHeaderRow="1" firstDataRow="2" firstDataCol="1" rowPageCount="1" colPageCount="1"/>
  <pivotFields count="10">
    <pivotField showAll="0"/>
    <pivotField axis="axisPage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14">
        <item x="0"/>
        <item h="1"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h="1" x="12"/>
        <item t="default"/>
      </items>
    </pivotField>
    <pivotField axis="axisCol" showAll="0" defaultSubtotal="0">
      <items count="2">
        <item x="0"/>
        <item x="1"/>
      </items>
    </pivotField>
    <pivotField numFmtId="10" showAll="0"/>
    <pivotField numFmtId="10" showAll="0"/>
    <pivotField dataField="1" numFmtId="10" showAll="0"/>
    <pivotField numFmtId="10" showAll="0"/>
    <pivotField showAll="0"/>
    <pivotField showAll="0"/>
  </pivotFields>
  <rowFields count="1">
    <field x="2"/>
  </rowFields>
  <rowItems count="3">
    <i>
      <x/>
    </i>
    <i>
      <x v="8"/>
    </i>
    <i t="grand">
      <x/>
    </i>
  </rowItems>
  <colFields count="1">
    <field x="3"/>
  </colFields>
  <colItems count="3">
    <i>
      <x/>
    </i>
    <i>
      <x v="1"/>
    </i>
    <i t="grand">
      <x/>
    </i>
  </colItems>
  <pageFields count="1">
    <pageField fld="1" item="6" hier="-1"/>
  </pageFields>
  <dataFields count="1">
    <dataField name="Transition Rates" fld="6" baseField="2" baseItem="0" numFmtId="9"/>
  </dataFields>
  <formats count="20">
    <format dxfId="190">
      <pivotArea type="all" dataOnly="0" outline="0" fieldPosition="0"/>
    </format>
    <format dxfId="189">
      <pivotArea outline="0" collapsedLevelsAreSubtotals="1" fieldPosition="0"/>
    </format>
    <format dxfId="188">
      <pivotArea type="origin" dataOnly="0" labelOnly="1" outline="0" fieldPosition="0"/>
    </format>
    <format dxfId="187">
      <pivotArea field="3" type="button" dataOnly="0" labelOnly="1" outline="0" axis="axisCol" fieldPosition="0"/>
    </format>
    <format dxfId="186">
      <pivotArea type="topRight" dataOnly="0" labelOnly="1" outline="0" fieldPosition="0"/>
    </format>
    <format dxfId="185">
      <pivotArea field="2" type="button" dataOnly="0" labelOnly="1" outline="0" axis="axisRow" fieldPosition="0"/>
    </format>
    <format dxfId="184">
      <pivotArea dataOnly="0" labelOnly="1" fieldPosition="0">
        <references count="1">
          <reference field="2" count="0"/>
        </references>
      </pivotArea>
    </format>
    <format dxfId="183">
      <pivotArea dataOnly="0" labelOnly="1" grandRow="1" outline="0" fieldPosition="0"/>
    </format>
    <format dxfId="182">
      <pivotArea dataOnly="0" labelOnly="1" fieldPosition="0">
        <references count="1">
          <reference field="3" count="0"/>
        </references>
      </pivotArea>
    </format>
    <format dxfId="181">
      <pivotArea dataOnly="0" labelOnly="1" grandCol="1" outline="0" fieldPosition="0"/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type="origin" dataOnly="0" labelOnly="1" outline="0" fieldPosition="0"/>
    </format>
    <format dxfId="177">
      <pivotArea field="3" type="button" dataOnly="0" labelOnly="1" outline="0" axis="axisCol" fieldPosition="0"/>
    </format>
    <format dxfId="176">
      <pivotArea type="topRight" dataOnly="0" labelOnly="1" outline="0" fieldPosition="0"/>
    </format>
    <format dxfId="175">
      <pivotArea field="2" type="button" dataOnly="0" labelOnly="1" outline="0" axis="axisRow" fieldPosition="0"/>
    </format>
    <format dxfId="174">
      <pivotArea dataOnly="0" labelOnly="1" fieldPosition="0">
        <references count="1">
          <reference field="2" count="0"/>
        </references>
      </pivotArea>
    </format>
    <format dxfId="173">
      <pivotArea dataOnly="0" labelOnly="1" grandRow="1" outline="0" fieldPosition="0"/>
    </format>
    <format dxfId="172">
      <pivotArea dataOnly="0" labelOnly="1" fieldPosition="0">
        <references count="1">
          <reference field="3" count="0"/>
        </references>
      </pivotArea>
    </format>
    <format dxfId="171">
      <pivotArea dataOnly="0" labelOnly="1" grandCol="1" outline="0" fieldPosition="0"/>
    </format>
  </formats>
  <chartFormats count="2"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12" cacheId="96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6" indent="0" showHeaders="0" outline="1" outlineData="1" multipleFieldFilters="0" chartFormat="4">
  <location ref="EX2:FT8" firstHeaderRow="1" firstDataRow="3" firstDataCol="1"/>
  <pivotFields count="10">
    <pivotField showAll="0"/>
    <pivotField axis="axisRow" showAll="0">
      <items count="8">
        <item h="1" x="0"/>
        <item h="1" x="1"/>
        <item h="1" x="2"/>
        <item x="3"/>
        <item x="4"/>
        <item x="5"/>
        <item x="6"/>
        <item t="default"/>
      </items>
    </pivotField>
    <pivotField axis="axisCol" showAll="0" defaultSubtotal="0">
      <items count="13">
        <item h="1" x="0"/>
        <item n="1" x="1"/>
        <item x="2"/>
        <item x="3"/>
        <item x="4"/>
        <item x="5"/>
        <item x="6"/>
        <item x="7"/>
        <item x="8"/>
        <item x="9"/>
        <item x="10"/>
        <item x="11"/>
        <item h="1" x="12"/>
      </items>
    </pivotField>
    <pivotField axis="axisCol" showAll="0" defaultSubtotal="0">
      <items count="2">
        <item x="1"/>
        <item x="0"/>
      </items>
    </pivotField>
    <pivotField numFmtId="10" showAll="0"/>
    <pivotField dataField="1" numFmtId="10" showAll="0"/>
    <pivotField numFmtId="10" showAll="0"/>
    <pivotField numFmtId="10" showAll="0"/>
    <pivotField showAll="0"/>
    <pivotField showAll="0"/>
  </pivotFields>
  <rowFields count="1">
    <field x="1"/>
  </rowFields>
  <rowItems count="4">
    <i>
      <x v="3"/>
    </i>
    <i>
      <x v="4"/>
    </i>
    <i>
      <x v="5"/>
    </i>
    <i>
      <x v="6"/>
    </i>
  </rowItems>
  <colFields count="2">
    <field x="2"/>
    <field x="3"/>
  </colFields>
  <colItems count="22"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>
      <x v="11"/>
      <x/>
    </i>
    <i r="1">
      <x v="1"/>
    </i>
  </colItems>
  <dataFields count="1">
    <dataField name="Repetition Rate Trend" fld="5" baseField="0" baseItem="0" numFmtId="164"/>
  </dataFields>
  <formats count="29">
    <format dxfId="219">
      <pivotArea type="all" dataOnly="0" outline="0" fieldPosition="0"/>
    </format>
    <format dxfId="218">
      <pivotArea outline="0" collapsedLevelsAreSubtotals="1" fieldPosition="0"/>
    </format>
    <format dxfId="217">
      <pivotArea type="origin" dataOnly="0" labelOnly="1" outline="0" fieldPosition="0"/>
    </format>
    <format dxfId="216">
      <pivotArea field="-2" type="button" dataOnly="0" labelOnly="1" outline="0" axis="axisValues" fieldPosition="0"/>
    </format>
    <format dxfId="215">
      <pivotArea field="2" type="button" dataOnly="0" labelOnly="1" outline="0" axis="axisCol" fieldPosition="0"/>
    </format>
    <format dxfId="214">
      <pivotArea type="topRight" dataOnly="0" labelOnly="1" outline="0" fieldPosition="0"/>
    </format>
    <format dxfId="213">
      <pivotArea field="1" type="button" dataOnly="0" labelOnly="1" outline="0" axis="axisRow" fieldPosition="0"/>
    </format>
    <format dxfId="212">
      <pivotArea dataOnly="0" labelOnly="1" fieldPosition="0">
        <references count="1">
          <reference field="1" count="0"/>
        </references>
      </pivotArea>
    </format>
    <format dxfId="211">
      <pivotArea type="all" dataOnly="0" outline="0" fieldPosition="0"/>
    </format>
    <format dxfId="210">
      <pivotArea outline="0" collapsedLevelsAreSubtotals="1" fieldPosition="0"/>
    </format>
    <format dxfId="209">
      <pivotArea type="origin" dataOnly="0" labelOnly="1" outline="0" fieldPosition="0"/>
    </format>
    <format dxfId="208">
      <pivotArea field="-2" type="button" dataOnly="0" labelOnly="1" outline="0" axis="axisValues" fieldPosition="0"/>
    </format>
    <format dxfId="207">
      <pivotArea field="2" type="button" dataOnly="0" labelOnly="1" outline="0" axis="axisCol" fieldPosition="0"/>
    </format>
    <format dxfId="206">
      <pivotArea type="topRight" dataOnly="0" labelOnly="1" outline="0" fieldPosition="0"/>
    </format>
    <format dxfId="205">
      <pivotArea field="1" type="button" dataOnly="0" labelOnly="1" outline="0" axis="axisRow" fieldPosition="0"/>
    </format>
    <format dxfId="204">
      <pivotArea dataOnly="0" labelOnly="1" fieldPosition="0">
        <references count="1">
          <reference field="1" count="0"/>
        </references>
      </pivotArea>
    </format>
    <format dxfId="203">
      <pivotArea outline="0" fieldPosition="0">
        <references count="1">
          <reference field="4294967294" count="1">
            <x v="0"/>
          </reference>
        </references>
      </pivotArea>
    </format>
    <format dxfId="202">
      <pivotArea dataOnly="0" labelOnly="1" fieldPosition="0">
        <references count="1">
          <reference field="2" count="0"/>
        </references>
      </pivotArea>
    </format>
    <format dxfId="201">
      <pivotArea dataOnly="0" labelOnly="1" fieldPosition="0">
        <references count="2">
          <reference field="2" count="1" selected="0">
            <x v="1"/>
          </reference>
          <reference field="3" count="0"/>
        </references>
      </pivotArea>
    </format>
    <format dxfId="200">
      <pivotArea dataOnly="0" labelOnly="1" fieldPosition="0">
        <references count="2">
          <reference field="2" count="1" selected="0">
            <x v="2"/>
          </reference>
          <reference field="3" count="0"/>
        </references>
      </pivotArea>
    </format>
    <format dxfId="199">
      <pivotArea dataOnly="0" labelOnly="1" fieldPosition="0">
        <references count="2">
          <reference field="2" count="1" selected="0">
            <x v="3"/>
          </reference>
          <reference field="3" count="0"/>
        </references>
      </pivotArea>
    </format>
    <format dxfId="198">
      <pivotArea dataOnly="0" labelOnly="1" fieldPosition="0">
        <references count="2">
          <reference field="2" count="1" selected="0">
            <x v="4"/>
          </reference>
          <reference field="3" count="0"/>
        </references>
      </pivotArea>
    </format>
    <format dxfId="197">
      <pivotArea dataOnly="0" labelOnly="1" fieldPosition="0">
        <references count="2">
          <reference field="2" count="1" selected="0">
            <x v="5"/>
          </reference>
          <reference field="3" count="0"/>
        </references>
      </pivotArea>
    </format>
    <format dxfId="196">
      <pivotArea dataOnly="0" labelOnly="1" fieldPosition="0">
        <references count="2">
          <reference field="2" count="1" selected="0">
            <x v="6"/>
          </reference>
          <reference field="3" count="0"/>
        </references>
      </pivotArea>
    </format>
    <format dxfId="195">
      <pivotArea dataOnly="0" labelOnly="1" fieldPosition="0">
        <references count="2">
          <reference field="2" count="1" selected="0">
            <x v="7"/>
          </reference>
          <reference field="3" count="0"/>
        </references>
      </pivotArea>
    </format>
    <format dxfId="194">
      <pivotArea dataOnly="0" labelOnly="1" fieldPosition="0">
        <references count="2">
          <reference field="2" count="1" selected="0">
            <x v="8"/>
          </reference>
          <reference field="3" count="0"/>
        </references>
      </pivotArea>
    </format>
    <format dxfId="193">
      <pivotArea dataOnly="0" labelOnly="1" fieldPosition="0">
        <references count="2">
          <reference field="2" count="1" selected="0">
            <x v="9"/>
          </reference>
          <reference field="3" count="0"/>
        </references>
      </pivotArea>
    </format>
    <format dxfId="192">
      <pivotArea dataOnly="0" labelOnly="1" fieldPosition="0">
        <references count="2">
          <reference field="2" count="1" selected="0">
            <x v="10"/>
          </reference>
          <reference field="3" count="0"/>
        </references>
      </pivotArea>
    </format>
    <format dxfId="191">
      <pivotArea dataOnly="0" labelOnly="1" fieldPosition="0">
        <references count="2">
          <reference field="2" count="1" selected="0">
            <x v="11"/>
          </reference>
          <reference field="3" count="0"/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10" cacheId="96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6" indent="0" showHeaders="0" outline="1" outlineData="1" multipleFieldFilters="0" chartFormat="5">
  <location ref="BZ3:CB16" firstHeaderRow="1" firstDataRow="2" firstDataCol="1" rowPageCount="1" colPageCount="1"/>
  <pivotFields count="10">
    <pivotField showAll="0"/>
    <pivotField axis="axisPage" multipleItemSelectionAllowed="1" showAll="0">
      <items count="8">
        <item h="1" x="0"/>
        <item h="1" x="1"/>
        <item h="1" x="2"/>
        <item h="1" x="3"/>
        <item h="1" x="4"/>
        <item h="1" x="5"/>
        <item x="6"/>
        <item t="default"/>
      </items>
    </pivotField>
    <pivotField axis="axisRow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</items>
    </pivotField>
    <pivotField axis="axisCol" showAll="0" defaultSubtotal="0">
      <items count="2">
        <item x="0"/>
        <item x="1"/>
      </items>
    </pivotField>
    <pivotField numFmtId="10" showAll="0"/>
    <pivotField numFmtId="10" showAll="0"/>
    <pivotField numFmtId="10" showAll="0"/>
    <pivotField dataField="1" numFmtId="10" showAll="0"/>
    <pivotField showAll="0"/>
    <pivotField showAll="0"/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3"/>
  </colFields>
  <colItems count="2">
    <i>
      <x/>
    </i>
    <i>
      <x v="1"/>
    </i>
  </colItems>
  <pageFields count="1">
    <pageField fld="1" hier="-1"/>
  </pageFields>
  <dataFields count="1">
    <dataField name="Dropout Rate by Grade" fld="7" baseField="0" baseItem="0" numFmtId="164"/>
  </dataFields>
  <formats count="17">
    <format dxfId="236">
      <pivotArea type="all" dataOnly="0" outline="0" fieldPosition="0"/>
    </format>
    <format dxfId="235">
      <pivotArea outline="0" collapsedLevelsAreSubtotals="1" fieldPosition="0"/>
    </format>
    <format dxfId="234">
      <pivotArea type="origin" dataOnly="0" labelOnly="1" outline="0" fieldPosition="0"/>
    </format>
    <format dxfId="233">
      <pivotArea field="-2" type="button" dataOnly="0" labelOnly="1" outline="0" axis="axisValues" fieldPosition="0"/>
    </format>
    <format dxfId="232">
      <pivotArea field="2" type="button" dataOnly="0" labelOnly="1" outline="0" axis="axisRow" fieldPosition="0"/>
    </format>
    <format dxfId="231">
      <pivotArea type="topRight" dataOnly="0" labelOnly="1" outline="0" fieldPosition="0"/>
    </format>
    <format dxfId="230">
      <pivotArea field="1" type="button" dataOnly="0" labelOnly="1" outline="0" axis="axisPage" fieldPosition="0"/>
    </format>
    <format dxfId="229">
      <pivotArea dataOnly="0" labelOnly="1" fieldPosition="0">
        <references count="1">
          <reference field="1" count="0"/>
        </references>
      </pivotArea>
    </format>
    <format dxfId="228">
      <pivotArea type="all" dataOnly="0" outline="0" fieldPosition="0"/>
    </format>
    <format dxfId="227">
      <pivotArea outline="0" collapsedLevelsAreSubtotals="1" fieldPosition="0"/>
    </format>
    <format dxfId="226">
      <pivotArea type="origin" dataOnly="0" labelOnly="1" outline="0" fieldPosition="0"/>
    </format>
    <format dxfId="225">
      <pivotArea field="-2" type="button" dataOnly="0" labelOnly="1" outline="0" axis="axisValues" fieldPosition="0"/>
    </format>
    <format dxfId="224">
      <pivotArea field="2" type="button" dataOnly="0" labelOnly="1" outline="0" axis="axisRow" fieldPosition="0"/>
    </format>
    <format dxfId="223">
      <pivotArea type="topRight" dataOnly="0" labelOnly="1" outline="0" fieldPosition="0"/>
    </format>
    <format dxfId="222">
      <pivotArea field="1" type="button" dataOnly="0" labelOnly="1" outline="0" axis="axisPage" fieldPosition="0"/>
    </format>
    <format dxfId="221">
      <pivotArea dataOnly="0" labelOnly="1" fieldPosition="0">
        <references count="1">
          <reference field="1" count="0"/>
        </references>
      </pivotArea>
    </format>
    <format dxfId="220">
      <pivotArea outline="0" fieldPosition="0">
        <references count="1">
          <reference field="4294967294" count="1">
            <x v="0"/>
          </reference>
        </references>
      </pivotArea>
    </format>
  </formats>
  <chartFormats count="2"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PivotTable5" cacheId="96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6" indent="0" showHeaders="0" outline="1" outlineData="1" multipleFieldFilters="0" chartFormat="4">
  <location ref="A3:C17" firstHeaderRow="1" firstDataRow="2" firstDataCol="1" rowPageCount="1" colPageCount="1"/>
  <pivotFields count="10">
    <pivotField showAll="0"/>
    <pivotField axis="axisPage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Col" showAll="0" defaultSubtotal="0">
      <items count="2">
        <item x="0"/>
        <item x="1"/>
      </items>
    </pivotField>
    <pivotField dataField="1" numFmtId="10" showAll="0"/>
    <pivotField numFmtId="10" showAll="0"/>
    <pivotField numFmtId="10" showAll="0"/>
    <pivotField numFmtId="10" showAll="0"/>
    <pivotField showAll="0"/>
    <pivotField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3"/>
  </colFields>
  <colItems count="2">
    <i>
      <x/>
    </i>
    <i>
      <x v="1"/>
    </i>
  </colItems>
  <pageFields count="1">
    <pageField fld="1" item="6" hier="-1"/>
  </pageFields>
  <dataFields count="1">
    <dataField name="Promotion Rates" fld="4" baseField="2" baseItem="0" numFmtId="9"/>
  </dataFields>
  <formats count="20">
    <format dxfId="256">
      <pivotArea type="all" dataOnly="0" outline="0" fieldPosition="0"/>
    </format>
    <format dxfId="255">
      <pivotArea outline="0" collapsedLevelsAreSubtotals="1" fieldPosition="0"/>
    </format>
    <format dxfId="254">
      <pivotArea type="origin" dataOnly="0" labelOnly="1" outline="0" fieldPosition="0"/>
    </format>
    <format dxfId="253">
      <pivotArea field="3" type="button" dataOnly="0" labelOnly="1" outline="0" axis="axisCol" fieldPosition="0"/>
    </format>
    <format dxfId="252">
      <pivotArea type="topRight" dataOnly="0" labelOnly="1" outline="0" fieldPosition="0"/>
    </format>
    <format dxfId="251">
      <pivotArea field="2" type="button" dataOnly="0" labelOnly="1" outline="0" axis="axisRow" fieldPosition="0"/>
    </format>
    <format dxfId="250">
      <pivotArea dataOnly="0" labelOnly="1" fieldPosition="0">
        <references count="1">
          <reference field="2" count="0"/>
        </references>
      </pivotArea>
    </format>
    <format dxfId="249">
      <pivotArea dataOnly="0" labelOnly="1" grandRow="1" outline="0" fieldPosition="0"/>
    </format>
    <format dxfId="248">
      <pivotArea dataOnly="0" labelOnly="1" fieldPosition="0">
        <references count="1">
          <reference field="3" count="0"/>
        </references>
      </pivotArea>
    </format>
    <format dxfId="247">
      <pivotArea dataOnly="0" labelOnly="1" grandCol="1" outline="0" fieldPosition="0"/>
    </format>
    <format dxfId="246">
      <pivotArea type="all" dataOnly="0" outline="0" fieldPosition="0"/>
    </format>
    <format dxfId="245">
      <pivotArea outline="0" collapsedLevelsAreSubtotals="1" fieldPosition="0"/>
    </format>
    <format dxfId="244">
      <pivotArea type="origin" dataOnly="0" labelOnly="1" outline="0" fieldPosition="0"/>
    </format>
    <format dxfId="243">
      <pivotArea field="3" type="button" dataOnly="0" labelOnly="1" outline="0" axis="axisCol" fieldPosition="0"/>
    </format>
    <format dxfId="242">
      <pivotArea type="topRight" dataOnly="0" labelOnly="1" outline="0" fieldPosition="0"/>
    </format>
    <format dxfId="241">
      <pivotArea field="2" type="button" dataOnly="0" labelOnly="1" outline="0" axis="axisRow" fieldPosition="0"/>
    </format>
    <format dxfId="240">
      <pivotArea dataOnly="0" labelOnly="1" fieldPosition="0">
        <references count="1">
          <reference field="2" count="0"/>
        </references>
      </pivotArea>
    </format>
    <format dxfId="239">
      <pivotArea dataOnly="0" labelOnly="1" grandRow="1" outline="0" fieldPosition="0"/>
    </format>
    <format dxfId="238">
      <pivotArea dataOnly="0" labelOnly="1" fieldPosition="0">
        <references count="1">
          <reference field="3" count="0"/>
        </references>
      </pivotArea>
    </format>
    <format dxfId="237">
      <pivotArea dataOnly="0" labelOnly="1" grandCol="1" outline="0" fieldPosition="0"/>
    </format>
  </formats>
  <chartFormats count="2"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connectionId="2" autoFormatId="16" applyNumberFormats="0" applyBorderFormats="0" applyFontFormats="0" applyPatternFormats="0" applyAlignmentFormats="0" applyWidthHeightFormats="0">
  <queryTableRefresh nextId="13">
    <queryTableFields count="11">
      <queryTableField id="1" name="SurveyYear" tableColumnId="1"/>
      <queryTableField id="2" name="edLevelCode" tableColumnId="2"/>
      <queryTableField id="3" name="enrolM" tableColumnId="3"/>
      <queryTableField id="4" name="enrolF" tableColumnId="4"/>
      <queryTableField id="5" name="enrol" tableColumnId="5"/>
      <queryTableField id="6" name="repM" tableColumnId="6"/>
      <queryTableField id="7" name="repF" tableColumnId="7"/>
      <queryTableField id="8" name="rep" tableColumnId="8"/>
      <queryTableField id="9" name="firstYear" tableColumnId="9"/>
      <queryTableField id="10" name="lastYear" tableColumnId="10"/>
      <queryTableField id="11" name="numYears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3" name="Table_ExternalData_PercentRepeatersDistrict" displayName="Table_ExternalData_PercentRepeatersDistrict" ref="A1:K40" tableType="queryTable" totalsRowShown="0" headerRowDxfId="153" dataDxfId="152">
  <autoFilter ref="A1:K40"/>
  <tableColumns count="11">
    <tableColumn id="1" uniqueName="1" name="SurveyYear" queryTableFieldId="1" dataDxfId="151"/>
    <tableColumn id="2" uniqueName="2" name="edLevelCode" queryTableFieldId="2" dataDxfId="150"/>
    <tableColumn id="3" uniqueName="3" name="enrolM" queryTableFieldId="3" dataDxfId="149"/>
    <tableColumn id="4" uniqueName="4" name="enrolF" queryTableFieldId="4" dataDxfId="148"/>
    <tableColumn id="5" uniqueName="5" name="enrol" queryTableFieldId="5" dataDxfId="147"/>
    <tableColumn id="6" uniqueName="6" name="repM" queryTableFieldId="6" dataDxfId="146"/>
    <tableColumn id="7" uniqueName="7" name="repF" queryTableFieldId="7" dataDxfId="145"/>
    <tableColumn id="8" uniqueName="8" name="rep" queryTableFieldId="8" dataDxfId="144"/>
    <tableColumn id="9" uniqueName="9" name="firstYear" queryTableFieldId="9" dataDxfId="143"/>
    <tableColumn id="10" uniqueName="10" name="lastYear" queryTableFieldId="10" dataDxfId="142"/>
    <tableColumn id="11" uniqueName="11" name="numYears" queryTableFieldId="11" dataDxfId="14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10.xml"/><Relationship Id="rId13" Type="http://schemas.openxmlformats.org/officeDocument/2006/relationships/printerSettings" Target="../printerSettings/printerSettings2.bin"/><Relationship Id="rId3" Type="http://schemas.openxmlformats.org/officeDocument/2006/relationships/pivotTable" Target="../pivotTables/pivotTable5.xml"/><Relationship Id="rId7" Type="http://schemas.openxmlformats.org/officeDocument/2006/relationships/pivotTable" Target="../pivotTables/pivotTable9.xml"/><Relationship Id="rId12" Type="http://schemas.openxmlformats.org/officeDocument/2006/relationships/pivotTable" Target="../pivotTables/pivotTable14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6" Type="http://schemas.openxmlformats.org/officeDocument/2006/relationships/pivotTable" Target="../pivotTables/pivotTable8.xml"/><Relationship Id="rId11" Type="http://schemas.openxmlformats.org/officeDocument/2006/relationships/pivotTable" Target="../pivotTables/pivotTable13.xml"/><Relationship Id="rId5" Type="http://schemas.openxmlformats.org/officeDocument/2006/relationships/pivotTable" Target="../pivotTables/pivotTable7.xml"/><Relationship Id="rId10" Type="http://schemas.openxmlformats.org/officeDocument/2006/relationships/pivotTable" Target="../pivotTables/pivotTable12.xml"/><Relationship Id="rId4" Type="http://schemas.openxmlformats.org/officeDocument/2006/relationships/pivotTable" Target="../pivotTables/pivotTable6.xml"/><Relationship Id="rId9" Type="http://schemas.openxmlformats.org/officeDocument/2006/relationships/pivotTable" Target="../pivotTables/pivotTable11.xm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7.xml"/><Relationship Id="rId2" Type="http://schemas.openxmlformats.org/officeDocument/2006/relationships/pivotTable" Target="../pivotTables/pivotTable16.xml"/><Relationship Id="rId1" Type="http://schemas.openxmlformats.org/officeDocument/2006/relationships/pivotTable" Target="../pivotTables/pivotTable15.x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87"/>
  <sheetViews>
    <sheetView showGridLines="0" topLeftCell="H4" workbookViewId="0">
      <selection activeCell="Y6" sqref="Y6"/>
    </sheetView>
  </sheetViews>
  <sheetFormatPr defaultRowHeight="14.25"/>
  <cols>
    <col min="1" max="1" width="10.86328125" customWidth="1"/>
    <col min="2" max="2" width="9.46484375" customWidth="1"/>
    <col min="3" max="3" width="18.53125" customWidth="1"/>
    <col min="4" max="4" width="8.3984375" customWidth="1"/>
    <col min="5" max="5" width="10.3984375" customWidth="1"/>
    <col min="6" max="6" width="17.46484375" customWidth="1"/>
    <col min="7" max="7" width="9.9296875" customWidth="1"/>
    <col min="8" max="8" width="10" customWidth="1"/>
    <col min="9" max="9" width="9.86328125" customWidth="1"/>
    <col min="10" max="10" width="10.1328125" customWidth="1"/>
    <col min="11" max="11" width="9.86328125" customWidth="1"/>
    <col min="12" max="13" width="5" customWidth="1"/>
    <col min="15" max="15" width="21.3984375" bestFit="1" customWidth="1"/>
    <col min="16" max="16" width="9.06640625" customWidth="1"/>
    <col min="17" max="17" width="8.73046875" bestFit="1" customWidth="1"/>
    <col min="18" max="18" width="5.6640625" bestFit="1" customWidth="1"/>
    <col min="19" max="19" width="11.59765625" bestFit="1" customWidth="1"/>
    <col min="20" max="20" width="11.33203125" bestFit="1" customWidth="1"/>
    <col min="21" max="21" width="17.33203125" customWidth="1"/>
    <col min="22" max="22" width="10" bestFit="1" customWidth="1"/>
    <col min="23" max="24" width="16.796875" bestFit="1" customWidth="1"/>
    <col min="25" max="26" width="16.796875" customWidth="1"/>
    <col min="29" max="29" width="21.3984375" bestFit="1" customWidth="1"/>
    <col min="30" max="30" width="4.86328125" bestFit="1" customWidth="1"/>
    <col min="31" max="31" width="11.3984375" bestFit="1" customWidth="1"/>
    <col min="32" max="32" width="11.3984375" customWidth="1"/>
    <col min="33" max="34" width="21.73046875" bestFit="1" customWidth="1"/>
    <col min="35" max="36" width="22" bestFit="1" customWidth="1"/>
    <col min="37" max="37" width="19.73046875" customWidth="1"/>
    <col min="38" max="38" width="34.86328125" bestFit="1" customWidth="1"/>
    <col min="39" max="40" width="19.265625" bestFit="1" customWidth="1"/>
    <col min="41" max="42" width="19.73046875" customWidth="1"/>
    <col min="45" max="45" width="22.265625" style="8" bestFit="1" customWidth="1"/>
    <col min="46" max="46" width="4.59765625" style="8" bestFit="1" customWidth="1"/>
    <col min="47" max="47" width="10.3984375" style="8" bestFit="1" customWidth="1"/>
    <col min="48" max="48" width="12.86328125" style="8" bestFit="1" customWidth="1"/>
    <col min="49" max="49" width="13.3984375" bestFit="1" customWidth="1"/>
    <col min="52" max="52" width="21.3984375" bestFit="1" customWidth="1"/>
    <col min="53" max="53" width="4.59765625" bestFit="1" customWidth="1"/>
    <col min="54" max="54" width="10" bestFit="1" customWidth="1"/>
    <col min="55" max="55" width="13.59765625" bestFit="1" customWidth="1"/>
    <col min="56" max="56" width="13.1328125" bestFit="1" customWidth="1"/>
    <col min="57" max="57" width="12.86328125" bestFit="1" customWidth="1"/>
    <col min="62" max="62" width="19.265625" bestFit="1" customWidth="1"/>
    <col min="63" max="63" width="6.796875" customWidth="1"/>
    <col min="64" max="64" width="5.1328125" bestFit="1" customWidth="1"/>
    <col min="65" max="65" width="5.6640625" bestFit="1" customWidth="1"/>
    <col min="66" max="66" width="8.3984375" bestFit="1" customWidth="1"/>
    <col min="67" max="67" width="8.1328125" bestFit="1" customWidth="1"/>
    <col min="68" max="68" width="7.73046875" bestFit="1" customWidth="1"/>
    <col min="69" max="69" width="6.796875" bestFit="1" customWidth="1"/>
    <col min="70" max="71" width="10.1328125" bestFit="1" customWidth="1"/>
    <col min="74" max="74" width="23.86328125" customWidth="1"/>
    <col min="75" max="75" width="9.59765625" customWidth="1"/>
    <col min="76" max="76" width="9.53125" customWidth="1"/>
    <col min="77" max="77" width="9.86328125" customWidth="1"/>
    <col min="78" max="78" width="8.53125" customWidth="1"/>
    <col min="79" max="79" width="13.796875" customWidth="1"/>
    <col min="80" max="80" width="13" customWidth="1"/>
  </cols>
  <sheetData>
    <row r="1" spans="1:80" ht="28.5">
      <c r="O1" t="s">
        <v>12</v>
      </c>
      <c r="P1" t="s">
        <v>13</v>
      </c>
      <c r="BJ1" t="s">
        <v>12</v>
      </c>
      <c r="BK1" t="s">
        <v>91</v>
      </c>
      <c r="BW1" s="53" t="s">
        <v>66</v>
      </c>
      <c r="BX1" s="53" t="s">
        <v>96</v>
      </c>
      <c r="BY1" s="53" t="s">
        <v>67</v>
      </c>
      <c r="BZ1" s="53" t="s">
        <v>97</v>
      </c>
      <c r="CA1" s="53" t="s">
        <v>68</v>
      </c>
      <c r="CB1" s="53" t="s">
        <v>69</v>
      </c>
    </row>
    <row r="2" spans="1:8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P2" t="s">
        <v>51</v>
      </c>
      <c r="AL2" s="29" t="s">
        <v>82</v>
      </c>
      <c r="AS2" s="32" t="s">
        <v>82</v>
      </c>
      <c r="BK2" t="s">
        <v>98</v>
      </c>
      <c r="BV2" s="42" t="s">
        <v>92</v>
      </c>
      <c r="BW2" s="44">
        <v>0.83731079071646741</v>
      </c>
      <c r="BX2" s="44">
        <v>2.214372274863689E-2</v>
      </c>
      <c r="BY2" s="44">
        <v>0.83731079071646741</v>
      </c>
      <c r="BZ2" s="44">
        <v>0.14054548653489551</v>
      </c>
      <c r="CA2" s="44">
        <v>0.65615260680429943</v>
      </c>
      <c r="CB2" s="44">
        <v>0.72358366427221543</v>
      </c>
    </row>
    <row r="3" spans="1:80">
      <c r="A3" s="20" t="s">
        <v>1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64</v>
      </c>
      <c r="U3" t="s">
        <v>14</v>
      </c>
      <c r="AI3" s="29" t="s">
        <v>81</v>
      </c>
      <c r="AJ3" s="29" t="s">
        <v>81</v>
      </c>
      <c r="AL3" t="s">
        <v>37</v>
      </c>
      <c r="AS3" s="8" t="s">
        <v>45</v>
      </c>
      <c r="AZ3" s="29" t="s">
        <v>82</v>
      </c>
      <c r="BV3" s="43" t="s">
        <v>53</v>
      </c>
      <c r="BW3" s="44">
        <v>0.84689243755147281</v>
      </c>
      <c r="BX3" s="44">
        <v>1.6276794334037812E-2</v>
      </c>
      <c r="BY3" s="44">
        <v>0.84689243755147281</v>
      </c>
      <c r="BZ3" s="44">
        <v>0.13683076811448941</v>
      </c>
      <c r="CA3" s="44">
        <v>0.69627196693632243</v>
      </c>
      <c r="CB3" s="44">
        <v>0.72143878243140691</v>
      </c>
    </row>
    <row r="4" spans="1:80" ht="22.9">
      <c r="A4" s="21">
        <v>2013</v>
      </c>
      <c r="B4" s="24">
        <v>26936</v>
      </c>
      <c r="C4" s="24">
        <v>26926</v>
      </c>
      <c r="D4" s="24">
        <v>588</v>
      </c>
      <c r="E4" s="24">
        <v>866</v>
      </c>
      <c r="F4" s="24">
        <v>866</v>
      </c>
      <c r="G4" s="24">
        <v>0.96747846747846744</v>
      </c>
      <c r="H4" s="24">
        <v>3.215028215028215E-2</v>
      </c>
      <c r="I4" s="24">
        <v>0.99961641733793627</v>
      </c>
      <c r="J4" s="24">
        <v>3.7125037125040894E-4</v>
      </c>
      <c r="K4" s="24">
        <v>0.96747846747846744</v>
      </c>
      <c r="N4" s="30" t="s">
        <v>80</v>
      </c>
      <c r="O4" s="1" t="s">
        <v>15</v>
      </c>
      <c r="P4" s="1" t="s">
        <v>16</v>
      </c>
      <c r="Q4" s="1" t="s">
        <v>17</v>
      </c>
      <c r="R4" s="1" t="s">
        <v>70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22</v>
      </c>
      <c r="Z4" s="1" t="s">
        <v>23</v>
      </c>
      <c r="AB4" s="31" t="s">
        <v>80</v>
      </c>
      <c r="AC4" s="12" t="s">
        <v>15</v>
      </c>
      <c r="AD4" s="12" t="s">
        <v>16</v>
      </c>
      <c r="AE4" s="12" t="s">
        <v>17</v>
      </c>
      <c r="AF4" s="26" t="s">
        <v>70</v>
      </c>
      <c r="AG4" s="12" t="s">
        <v>22</v>
      </c>
      <c r="AH4" s="12" t="s">
        <v>23</v>
      </c>
      <c r="AI4" s="28" t="s">
        <v>31</v>
      </c>
      <c r="AJ4" s="13" t="s">
        <v>32</v>
      </c>
      <c r="AL4" s="13"/>
      <c r="AM4" s="12" t="s">
        <v>22</v>
      </c>
      <c r="AN4" s="12" t="s">
        <v>23</v>
      </c>
      <c r="AO4" s="13" t="s">
        <v>31</v>
      </c>
      <c r="AP4" s="13" t="s">
        <v>32</v>
      </c>
      <c r="AS4" s="12" t="s">
        <v>15</v>
      </c>
      <c r="AT4" s="12" t="s">
        <v>16</v>
      </c>
      <c r="AU4" s="12" t="s">
        <v>17</v>
      </c>
      <c r="AV4" s="12" t="s">
        <v>19</v>
      </c>
      <c r="AW4" s="13" t="s">
        <v>33</v>
      </c>
      <c r="AZ4" s="1" t="s">
        <v>15</v>
      </c>
      <c r="BA4" s="1" t="s">
        <v>16</v>
      </c>
      <c r="BB4" s="1" t="s">
        <v>17</v>
      </c>
      <c r="BC4" s="1" t="s">
        <v>18</v>
      </c>
      <c r="BD4" s="1" t="s">
        <v>19</v>
      </c>
      <c r="BE4" s="1" t="s">
        <v>20</v>
      </c>
      <c r="BI4" s="30" t="s">
        <v>80</v>
      </c>
      <c r="BJ4" s="47" t="s">
        <v>15</v>
      </c>
      <c r="BK4" s="48" t="s">
        <v>16</v>
      </c>
      <c r="BL4" s="48" t="s">
        <v>17</v>
      </c>
      <c r="BM4" s="48" t="s">
        <v>70</v>
      </c>
      <c r="BN4" s="48" t="s">
        <v>18</v>
      </c>
      <c r="BO4" s="48" t="s">
        <v>19</v>
      </c>
      <c r="BP4" s="48" t="s">
        <v>20</v>
      </c>
      <c r="BQ4" s="48" t="s">
        <v>21</v>
      </c>
      <c r="BR4" s="48" t="s">
        <v>22</v>
      </c>
      <c r="BS4" s="48" t="s">
        <v>23</v>
      </c>
      <c r="BV4" s="52">
        <v>0</v>
      </c>
      <c r="BW4" s="44">
        <v>0.99821746880570406</v>
      </c>
      <c r="BX4" s="44">
        <v>1.7825311942959002E-2</v>
      </c>
      <c r="BY4" s="44">
        <v>0.99821746880570406</v>
      </c>
      <c r="BZ4" s="44">
        <v>-1.6042780748663166E-2</v>
      </c>
      <c r="CA4" s="44"/>
      <c r="CB4" s="44"/>
    </row>
    <row r="5" spans="1:80">
      <c r="A5" s="23">
        <v>-2</v>
      </c>
      <c r="B5" s="24"/>
      <c r="C5" s="24"/>
      <c r="D5" s="24"/>
      <c r="E5" s="24"/>
      <c r="F5" s="24">
        <v>2</v>
      </c>
      <c r="G5" s="24" t="e">
        <v>#DIV/0!</v>
      </c>
      <c r="H5" s="24" t="e">
        <v>#DIV/0!</v>
      </c>
      <c r="I5" s="24" t="e">
        <v>#DIV/0!</v>
      </c>
      <c r="J5" s="24" t="e">
        <v>#DIV/0!</v>
      </c>
      <c r="K5" s="24" t="e">
        <v>#DIV/0!</v>
      </c>
      <c r="N5" t="str">
        <f>CONCATENATE(P5,"-",Q5,"-",R5)</f>
        <v>2013-0-M</v>
      </c>
      <c r="O5" s="2" t="str">
        <f>"SY" &amp; TEXT(P5-1,"0000") &amp; "-" &amp; TEXT(P5,"0000") &amp; "=&gt;SY" &amp; TEXT(P5,"0000") &amp; "-" &amp; TEXT(P5+1,"0000")</f>
        <v>SY2012-2013=&gt;SY2013-2014</v>
      </c>
      <c r="P5" s="3">
        <v>2013</v>
      </c>
      <c r="Q5" s="3">
        <v>0</v>
      </c>
      <c r="R5" s="3" t="s">
        <v>54</v>
      </c>
      <c r="S5" s="14">
        <f t="shared" ref="S5:S36" si="0">GETPIVOTDATA("Sum of thePR",pivNationCohort,"GenderCode",$R5,"SurveyYear",$P5,"YearOfEd",$Q5)</f>
        <v>0.97045790251107833</v>
      </c>
      <c r="T5" s="14">
        <f t="shared" ref="T5:T36" si="1">GETPIVOTDATA("Sum of theRR",pivNationCohort,"GenderCode",$R5,"SurveyYear",$P5,"YearOfEd",$Q5)</f>
        <v>4.7267355982274745E-2</v>
      </c>
      <c r="U5" s="14">
        <f t="shared" ref="U5:U36" si="2">GETPIVOTDATA("Sum of theTR",pivNationCohort,"GenderCode",$R5,"SurveyYear",$P5,"YearOfEd",$Q5)</f>
        <v>0.97045790251107833</v>
      </c>
      <c r="V5" s="14">
        <f t="shared" ref="V5:V36" si="3">GETPIVOTDATA("Sum of theDR",pivNationCohort,"GenderCode",$R5,"SurveyYear",$P5,"YearOfEd",$Q5)</f>
        <v>-1.7725258493353158E-2</v>
      </c>
      <c r="W5" s="14"/>
      <c r="X5" s="14"/>
      <c r="Y5" s="14"/>
      <c r="Z5" s="14"/>
      <c r="AB5" t="str">
        <f>CONCATENATE(AD5,"-",AE5,"-",AF5)</f>
        <v>2016-8-M</v>
      </c>
      <c r="AC5" s="2" t="str">
        <f t="shared" ref="AC5:AC12" si="4">"SY" &amp; TEXT(AD5-1,"0000") &amp; "-" &amp; TEXT(AD5,"0000") &amp; "=&gt;SY" &amp; TEXT(AD5,"0000") &amp; "-" &amp; TEXT(AD5+1,"0000")</f>
        <v>SY2015-2016=&gt;SY2016-2017</v>
      </c>
      <c r="AD5" s="2">
        <v>2016</v>
      </c>
      <c r="AE5" s="3">
        <v>8</v>
      </c>
      <c r="AF5" s="3" t="s">
        <v>54</v>
      </c>
      <c r="AG5" s="27">
        <f>VLOOKUP($AB5,$N$5:$X$186,10,FALSE)</f>
        <v>0.71020187272051405</v>
      </c>
      <c r="AH5" s="27" t="str">
        <f>IF(VLOOKUP($AB5,$N$5:$X$186,11,FALSE)=0,"",VLOOKUP($AB5,$N$5:$X$186,11,FALSE))</f>
        <v/>
      </c>
      <c r="AI5" s="27">
        <f>VLOOKUP(AB5,$N$5:$X$186,9,FALSE)</f>
        <v>0.34236804564907275</v>
      </c>
      <c r="AJ5" s="4"/>
      <c r="AK5" s="4"/>
      <c r="AL5" s="4" t="str">
        <f>CONCATENATE(AC5," (Grade ",AE5,")")</f>
        <v>SY2015-2016=&gt;SY2016-2017 (Grade 8)</v>
      </c>
      <c r="AM5" s="4">
        <f>$W$52</f>
        <v>0.71020187272051405</v>
      </c>
      <c r="AN5" s="2"/>
      <c r="AO5" s="4">
        <f>1-AM5</f>
        <v>0.28979812727948595</v>
      </c>
      <c r="AP5" s="4"/>
      <c r="AS5" s="8" t="str">
        <f t="shared" ref="AS5:AS32" si="5">"SY" &amp; TEXT(AT5-1,"0000") &amp; "-" &amp; TEXT(AT5,"0000") &amp; "=&gt;SY" &amp; TEXT(AT5,"0000") &amp; "-" &amp; TEXT(AT5+1,"0000")</f>
        <v>SY2015-2016=&gt;SY2016-2017</v>
      </c>
      <c r="AT5" s="9">
        <v>2016</v>
      </c>
      <c r="AU5" s="8">
        <v>0</v>
      </c>
      <c r="AV5" s="10">
        <f t="shared" ref="AV5:AV43" si="6">GETPIVOTDATA("Sum of theRR",pivNationCohort,"SurveyYear",$P44,"YearOfEd",$Q44)</f>
        <v>1.7456359102244388E-2</v>
      </c>
      <c r="AW5" s="11" t="s">
        <v>34</v>
      </c>
      <c r="AZ5" s="2" t="str">
        <f>"SY" &amp; TEXT(BA5-1,"0000") &amp; "-" &amp; TEXT(BA5,"0000") &amp; "=&gt;SY" &amp; TEXT(BA5,"0000") &amp; "-" &amp; TEXT(BA5+1,"0000")</f>
        <v>SY2012-2013=&gt;SY2013-2014</v>
      </c>
      <c r="BA5" s="3">
        <v>2013</v>
      </c>
      <c r="BB5" s="3">
        <v>0</v>
      </c>
      <c r="BC5" s="4">
        <f t="shared" ref="BC5:BC68" si="7">GETPIVOTDATA("Sum of thePR",pivNationCohort,"SurveyYear",$P5,"YearOfEd",$Q5)</f>
        <v>1.0237003058103975</v>
      </c>
      <c r="BD5" s="4">
        <f t="shared" ref="BD5:BD68" si="8">GETPIVOTDATA("Sum of theRR",pivNationCohort,"SurveyYear",$P5,"YearOfEd",$Q5)</f>
        <v>4.4342507645259939E-2</v>
      </c>
      <c r="BE5" s="4">
        <f t="shared" ref="BE5:BE68" si="9">GETPIVOTDATA("Sum of theSR",pivNationCohort,"SurveyYear",$P5,"YearOfEd",$Q5)</f>
        <v>1.0711999999999999</v>
      </c>
      <c r="BI5" t="str">
        <f>CONCATENATE(BK5,"-",BL5,"-",BM5)</f>
        <v>2016-0-M</v>
      </c>
      <c r="BJ5" s="2" t="str">
        <f>"SY" &amp; TEXT(BK5-1,"0000") &amp; "-" &amp; TEXT(BK5,"0000") &amp; "=&gt;SY" &amp; TEXT(BK5,"0000") &amp; "-" &amp; TEXT(BK5+1,"0000")</f>
        <v>SY2015-2016=&gt;SY2016-2017</v>
      </c>
      <c r="BK5" s="5">
        <v>2016</v>
      </c>
      <c r="BL5" s="2">
        <v>0</v>
      </c>
      <c r="BM5" s="3" t="s">
        <v>54</v>
      </c>
      <c r="BN5" s="35">
        <f>GETPIVOTDATA("Sum of thePR",pivNationCohort,"GenderCode",$R44,"SurveyYear",$P44,"YearOfEd",$Q44)</f>
        <v>0.99688473520249221</v>
      </c>
      <c r="BO5" s="35">
        <f>GETPIVOTDATA("Sum of theRR",pivNationCohort,"GenderCode",$R44,"SurveyYear",$P44,"YearOfEd",$Q44)</f>
        <v>1.7133956386292833E-2</v>
      </c>
      <c r="BP5" s="35">
        <f>GETPIVOTDATA("Sum of theTR",pivNationCohort,"GenderCode",$R44,"SurveyYear",$P44,"YearOfEd",$Q44)</f>
        <v>0.99688473520249221</v>
      </c>
      <c r="BQ5" s="35">
        <f>GETPIVOTDATA("Sum of theDR",pivNationCohort,"GenderCode",$R44,"SurveyYear",$P44,"YearOfEd",$Q44)</f>
        <v>-1.4018691588784993E-2</v>
      </c>
      <c r="BR5" s="35"/>
      <c r="BS5" s="35"/>
      <c r="BV5" s="52">
        <v>1</v>
      </c>
      <c r="BW5" s="44">
        <v>0.943342776203966</v>
      </c>
      <c r="BX5" s="44">
        <v>4.1076487252124649E-2</v>
      </c>
      <c r="BY5" s="44">
        <v>0.943342776203966</v>
      </c>
      <c r="BZ5" s="44">
        <v>1.5580736543909346E-2</v>
      </c>
      <c r="CA5" s="44">
        <v>1</v>
      </c>
      <c r="CB5" s="44"/>
    </row>
    <row r="6" spans="1:80">
      <c r="A6" s="25" t="s">
        <v>54</v>
      </c>
      <c r="B6" s="24"/>
      <c r="C6" s="24"/>
      <c r="D6" s="24"/>
      <c r="E6" s="24"/>
      <c r="F6" s="24">
        <v>1</v>
      </c>
      <c r="G6" s="24" t="e">
        <v>#DIV/0!</v>
      </c>
      <c r="H6" s="24" t="e">
        <v>#DIV/0!</v>
      </c>
      <c r="I6" s="24" t="e">
        <v>#DIV/0!</v>
      </c>
      <c r="J6" s="24" t="e">
        <v>#DIV/0!</v>
      </c>
      <c r="K6" s="24" t="e">
        <v>#DIV/0!</v>
      </c>
      <c r="N6" t="str">
        <f t="shared" ref="N6:N69" si="10">CONCATENATE(P6,"-",Q6,"-",R6)</f>
        <v>2013-1-M</v>
      </c>
      <c r="O6" s="2" t="str">
        <f t="shared" ref="O6:O71" si="11">"SY" &amp; TEXT(P6-1,"0000") &amp; "-" &amp; TEXT(P6,"0000") &amp; "=&gt;SY" &amp; TEXT(P6,"0000") &amp; "-" &amp; TEXT(P6+1,"0000")</f>
        <v>SY2012-2013=&gt;SY2013-2014</v>
      </c>
      <c r="P6" s="3">
        <v>2013</v>
      </c>
      <c r="Q6">
        <v>1</v>
      </c>
      <c r="R6" s="3" t="s">
        <v>54</v>
      </c>
      <c r="S6" s="14">
        <f t="shared" si="0"/>
        <v>0.84268125854993159</v>
      </c>
      <c r="T6" s="14">
        <f t="shared" si="1"/>
        <v>4.3775649794801641E-2</v>
      </c>
      <c r="U6" s="14">
        <f t="shared" si="2"/>
        <v>0.84268125854993159</v>
      </c>
      <c r="V6" s="14">
        <f t="shared" si="3"/>
        <v>0.11354309165526677</v>
      </c>
      <c r="W6" s="14">
        <v>1</v>
      </c>
      <c r="X6" s="15"/>
      <c r="Y6" s="15"/>
      <c r="Z6" s="15"/>
      <c r="AB6" t="str">
        <f t="shared" ref="AB6:AB12" si="12">CONCATENATE(AD6,"-",AE6,"-",AF6)</f>
        <v>2016-12-M</v>
      </c>
      <c r="AC6" s="2" t="str">
        <f t="shared" si="4"/>
        <v>SY2015-2016=&gt;SY2016-2017</v>
      </c>
      <c r="AD6" s="2">
        <v>2016</v>
      </c>
      <c r="AE6" s="3">
        <v>12</v>
      </c>
      <c r="AF6" s="3" t="s">
        <v>54</v>
      </c>
      <c r="AG6" s="27">
        <f>VLOOKUP($AB6,$N$5:$X$186,10,FALSE)</f>
        <v>0.23669448912591626</v>
      </c>
      <c r="AH6" s="27">
        <f>IF(VLOOKUP($AB6,$N$5:$X$186,11,FALSE)=0,"",VLOOKUP($AB6,$N$5:$X$186,11,FALSE))</f>
        <v>0.51687546371663629</v>
      </c>
      <c r="AI6" s="4">
        <f>1-AG6</f>
        <v>0.76330551087408371</v>
      </c>
      <c r="AJ6" s="4">
        <f>1-AH6</f>
        <v>0.48312453628336371</v>
      </c>
      <c r="AK6" s="4"/>
      <c r="AL6" s="4" t="str">
        <f t="shared" ref="AL6:AL12" si="13">CONCATENATE(AC6," (Grade ",AE6,")")</f>
        <v>SY2015-2016=&gt;SY2016-2017 (Grade 12)</v>
      </c>
      <c r="AM6" s="4">
        <f>$W$56</f>
        <v>0.23669448912591626</v>
      </c>
      <c r="AN6" s="4">
        <f>$X$56</f>
        <v>0.51687546371663629</v>
      </c>
      <c r="AO6" s="4">
        <f>1-AM6</f>
        <v>0.76330551087408371</v>
      </c>
      <c r="AP6" s="4">
        <f>1-AN6</f>
        <v>0.48312453628336371</v>
      </c>
      <c r="AS6" s="8" t="str">
        <f t="shared" si="5"/>
        <v>SY2015-2016=&gt;SY2016-2017</v>
      </c>
      <c r="AT6" s="9">
        <v>2016</v>
      </c>
      <c r="AU6" s="9">
        <v>1</v>
      </c>
      <c r="AV6" s="10">
        <f t="shared" si="6"/>
        <v>4.1963015647226175E-2</v>
      </c>
      <c r="AW6" s="39" t="s">
        <v>35</v>
      </c>
      <c r="AZ6" s="2" t="str">
        <f t="shared" ref="AZ6:AZ71" si="14">"SY" &amp; TEXT(BA6-1,"0000") &amp; "-" &amp; TEXT(BA6,"0000") &amp; "=&gt;SY" &amp; TEXT(BA6,"0000") &amp; "-" &amp; TEXT(BA6+1,"0000")</f>
        <v>SY2012-2013=&gt;SY2013-2014</v>
      </c>
      <c r="BA6" s="3">
        <v>2013</v>
      </c>
      <c r="BB6">
        <v>1</v>
      </c>
      <c r="BC6" s="4">
        <f t="shared" si="7"/>
        <v>0.87300485773768222</v>
      </c>
      <c r="BD6" s="4">
        <f t="shared" si="8"/>
        <v>3.678001387925052E-2</v>
      </c>
      <c r="BE6" s="4">
        <f t="shared" si="9"/>
        <v>0.90634005763688774</v>
      </c>
      <c r="BI6" t="str">
        <f>CONCATENATE(BK6,"-",BL6,"-",BM6)</f>
        <v>2016-1-M</v>
      </c>
      <c r="BJ6" s="2" t="str">
        <f>"SY" &amp; TEXT(BK6-1,"0000") &amp; "-" &amp; TEXT(BK6,"0000") &amp; "=&gt;SY" &amp; TEXT(BK6,"0000") &amp; "-" &amp; TEXT(BK6+1,"0000")</f>
        <v>SY2015-2016=&gt;SY2016-2017</v>
      </c>
      <c r="BK6" s="5">
        <v>2016</v>
      </c>
      <c r="BL6" s="5">
        <v>1</v>
      </c>
      <c r="BM6" s="3" t="s">
        <v>54</v>
      </c>
      <c r="BN6" s="35">
        <f>GETPIVOTDATA("Sum of thePR",pivNationCohort,"GenderCode",$R45,"SurveyYear",$P45,"YearOfEd",$Q45)</f>
        <v>0.9285714285714286</v>
      </c>
      <c r="BO6" s="35">
        <f>GETPIVOTDATA("Sum of theRR",pivNationCohort,"GenderCode",$R45,"SurveyYear",$P45,"YearOfEd",$Q45)</f>
        <v>4.2857142857142858E-2</v>
      </c>
      <c r="BP6" s="35">
        <f>GETPIVOTDATA("Sum of theTR",pivNationCohort,"GenderCode",$R45,"SurveyYear",$P45,"YearOfEd",$Q45)</f>
        <v>0.9285714285714286</v>
      </c>
      <c r="BQ6" s="35">
        <f>GETPIVOTDATA("Sum of theDR",pivNationCohort,"GenderCode",$R45,"SurveyYear",$P45,"YearOfEd",$Q45)</f>
        <v>2.8571428571428581E-2</v>
      </c>
      <c r="BR6" s="35">
        <v>1</v>
      </c>
      <c r="BS6" s="35"/>
      <c r="BV6" s="52">
        <v>2</v>
      </c>
      <c r="BW6" s="44">
        <v>0.90532544378698221</v>
      </c>
      <c r="BX6" s="44">
        <v>2.9585798816568046E-2</v>
      </c>
      <c r="BY6" s="44">
        <v>0.90532544378698221</v>
      </c>
      <c r="BZ6" s="44">
        <v>6.5088757396449703E-2</v>
      </c>
      <c r="CA6" s="44">
        <v>0.943342776203966</v>
      </c>
      <c r="CB6" s="44"/>
    </row>
    <row r="7" spans="1:80">
      <c r="A7" s="25" t="s">
        <v>52</v>
      </c>
      <c r="B7" s="24"/>
      <c r="C7" s="24"/>
      <c r="D7" s="24"/>
      <c r="E7" s="24"/>
      <c r="F7" s="24">
        <v>1</v>
      </c>
      <c r="G7" s="24" t="e">
        <v>#DIV/0!</v>
      </c>
      <c r="H7" s="24" t="e">
        <v>#DIV/0!</v>
      </c>
      <c r="I7" s="24" t="e">
        <v>#DIV/0!</v>
      </c>
      <c r="J7" s="24" t="e">
        <v>#DIV/0!</v>
      </c>
      <c r="K7" s="24" t="e">
        <v>#DIV/0!</v>
      </c>
      <c r="N7" t="str">
        <f t="shared" si="10"/>
        <v>2013-2-M</v>
      </c>
      <c r="O7" s="2" t="str">
        <f t="shared" si="11"/>
        <v>SY2012-2013=&gt;SY2013-2014</v>
      </c>
      <c r="P7" s="3">
        <v>2013</v>
      </c>
      <c r="Q7" s="3">
        <v>2</v>
      </c>
      <c r="R7" s="3" t="s">
        <v>54</v>
      </c>
      <c r="S7" s="14">
        <f t="shared" si="0"/>
        <v>0.91875923190546527</v>
      </c>
      <c r="T7" s="14">
        <f t="shared" si="1"/>
        <v>3.10192023633678E-2</v>
      </c>
      <c r="U7" s="14">
        <f t="shared" si="2"/>
        <v>0.91875923190546527</v>
      </c>
      <c r="V7" s="14">
        <f t="shared" si="3"/>
        <v>5.0221565731166984E-2</v>
      </c>
      <c r="W7" s="14">
        <f>U6*W6</f>
        <v>0.84268125854993159</v>
      </c>
      <c r="X7" s="15"/>
      <c r="Y7" s="15"/>
      <c r="Z7" s="15"/>
      <c r="AB7" t="str">
        <f t="shared" si="12"/>
        <v>2017-8-M</v>
      </c>
      <c r="AC7" s="2" t="str">
        <f t="shared" si="4"/>
        <v>SY2016-2017=&gt;SY2017-2018</v>
      </c>
      <c r="AD7" s="2">
        <v>2017</v>
      </c>
      <c r="AE7" s="3">
        <v>8</v>
      </c>
      <c r="AF7" s="3" t="s">
        <v>54</v>
      </c>
      <c r="AG7" s="27">
        <f>VLOOKUP($AB7,$N$5:$X$186,10,FALSE)</f>
        <v>0.6036824153143322</v>
      </c>
      <c r="AH7" s="27" t="str">
        <f>IF(VLOOKUP($AB7,$N$5:$X$186,11,FALSE)=0,"",VLOOKUP($AB7,$N$5:$X$186,11,FALSE))</f>
        <v/>
      </c>
      <c r="AI7" s="4">
        <f>1-AG7</f>
        <v>0.3963175846856678</v>
      </c>
      <c r="AJ7" s="4"/>
      <c r="AK7" s="4"/>
      <c r="AL7" s="4" t="str">
        <f t="shared" si="13"/>
        <v>SY2016-2017=&gt;SY2017-2018 (Grade 8)</v>
      </c>
      <c r="AM7" s="4">
        <f>$W$65</f>
        <v>0.6036824153143322</v>
      </c>
      <c r="AN7" s="2"/>
      <c r="AO7" s="4">
        <f>1-AM7</f>
        <v>0.3963175846856678</v>
      </c>
      <c r="AP7" s="4"/>
      <c r="AS7" s="8" t="str">
        <f t="shared" si="5"/>
        <v>SY2015-2016=&gt;SY2016-2017</v>
      </c>
      <c r="AT7" s="9">
        <v>2016</v>
      </c>
      <c r="AU7" s="8">
        <v>2</v>
      </c>
      <c r="AV7" s="10">
        <f t="shared" si="6"/>
        <v>4.0396881644223954E-2</v>
      </c>
      <c r="AW7" s="39"/>
      <c r="AZ7" s="2" t="str">
        <f t="shared" si="14"/>
        <v>SY2012-2013=&gt;SY2013-2014</v>
      </c>
      <c r="BA7" s="3">
        <v>2013</v>
      </c>
      <c r="BB7" s="3">
        <v>2</v>
      </c>
      <c r="BC7" s="4">
        <f t="shared" si="7"/>
        <v>0.92648162040510129</v>
      </c>
      <c r="BD7" s="4">
        <f t="shared" si="8"/>
        <v>2.7756939234808702E-2</v>
      </c>
      <c r="BE7" s="4">
        <f t="shared" si="9"/>
        <v>0.95293209876543217</v>
      </c>
      <c r="BI7" t="str">
        <f>CONCATENATE(BK7,"-",BL7,"-",BM7)</f>
        <v>2016-2-M</v>
      </c>
      <c r="BJ7" s="2" t="str">
        <f>"SY" &amp; TEXT(BK7-1,"0000") &amp; "-" &amp; TEXT(BK7,"0000") &amp; "=&gt;SY" &amp; TEXT(BK7,"0000") &amp; "-" &amp; TEXT(BK7+1,"0000")</f>
        <v>SY2015-2016=&gt;SY2016-2017</v>
      </c>
      <c r="BK7" s="5">
        <v>2016</v>
      </c>
      <c r="BL7" s="2">
        <v>2</v>
      </c>
      <c r="BM7" s="3" t="s">
        <v>54</v>
      </c>
      <c r="BN7" s="35">
        <f>GETPIVOTDATA("Sum of thePR",pivNationCohort,"GenderCode",$R46,"SurveyYear",$P46,"YearOfEd",$Q46)</f>
        <v>0.89795918367346939</v>
      </c>
      <c r="BO7" s="35">
        <f>GETPIVOTDATA("Sum of theRR",pivNationCohort,"GenderCode",$R46,"SurveyYear",$P46,"YearOfEd",$Q46)</f>
        <v>5.0340136054421766E-2</v>
      </c>
      <c r="BP7" s="35">
        <f>GETPIVOTDATA("Sum of theTR",pivNationCohort,"GenderCode",$R46,"SurveyYear",$P46,"YearOfEd",$Q46)</f>
        <v>0.89795918367346939</v>
      </c>
      <c r="BQ7" s="35">
        <f>GETPIVOTDATA("Sum of theDR",pivNationCohort,"GenderCode",$R46,"SurveyYear",$P46,"YearOfEd",$Q46)</f>
        <v>5.1700680272108834E-2</v>
      </c>
      <c r="BR7" s="35">
        <f>BP6*BR6</f>
        <v>0.9285714285714286</v>
      </c>
      <c r="BS7" s="35"/>
      <c r="BV7" s="52">
        <v>3</v>
      </c>
      <c r="BW7" s="44">
        <v>0.90028490028490027</v>
      </c>
      <c r="BX7" s="44">
        <v>2.1367521367521368E-2</v>
      </c>
      <c r="BY7" s="44">
        <v>0.90028490028490027</v>
      </c>
      <c r="BZ7" s="44">
        <v>7.8347578347578328E-2</v>
      </c>
      <c r="CA7" s="44">
        <v>0.85403221751009939</v>
      </c>
      <c r="CB7" s="44"/>
    </row>
    <row r="8" spans="1:80">
      <c r="A8" s="23">
        <v>-1</v>
      </c>
      <c r="B8" s="24"/>
      <c r="C8" s="24">
        <v>2778</v>
      </c>
      <c r="D8" s="24"/>
      <c r="E8" s="24">
        <v>2</v>
      </c>
      <c r="F8" s="24">
        <v>116</v>
      </c>
      <c r="G8" s="24" t="e">
        <v>#DIV/0!</v>
      </c>
      <c r="H8" s="24" t="e">
        <v>#DIV/0!</v>
      </c>
      <c r="I8" s="24" t="e">
        <v>#DIV/0!</v>
      </c>
      <c r="J8" s="24" t="e">
        <v>#DIV/0!</v>
      </c>
      <c r="K8" s="24" t="e">
        <v>#DIV/0!</v>
      </c>
      <c r="N8" t="str">
        <f t="shared" si="10"/>
        <v>2013-3-M</v>
      </c>
      <c r="O8" s="2" t="str">
        <f t="shared" si="11"/>
        <v>SY2012-2013=&gt;SY2013-2014</v>
      </c>
      <c r="P8" s="3">
        <v>2013</v>
      </c>
      <c r="Q8">
        <v>3</v>
      </c>
      <c r="R8" s="3" t="s">
        <v>54</v>
      </c>
      <c r="S8" s="14">
        <f t="shared" si="0"/>
        <v>0.94362017804154308</v>
      </c>
      <c r="T8" s="14">
        <f t="shared" si="1"/>
        <v>3.1157270029673591E-2</v>
      </c>
      <c r="U8" s="14">
        <f t="shared" si="2"/>
        <v>0.94362017804154308</v>
      </c>
      <c r="V8" s="14">
        <f t="shared" si="3"/>
        <v>2.522255192878331E-2</v>
      </c>
      <c r="W8" s="14">
        <f t="shared" ref="W8:W17" si="15">U7*W7</f>
        <v>0.77422118584646593</v>
      </c>
      <c r="X8" s="15"/>
      <c r="Y8" s="15"/>
      <c r="Z8" s="15"/>
      <c r="AB8" t="str">
        <f t="shared" si="12"/>
        <v>2017-12-M</v>
      </c>
      <c r="AC8" s="2" t="str">
        <f t="shared" si="4"/>
        <v>SY2016-2017=&gt;SY2017-2018</v>
      </c>
      <c r="AD8" s="2">
        <v>2017</v>
      </c>
      <c r="AE8" s="3">
        <v>12</v>
      </c>
      <c r="AF8" s="3" t="s">
        <v>54</v>
      </c>
      <c r="AG8" s="27">
        <f>VLOOKUP($AB8,$N$5:$X$186,10,FALSE)</f>
        <v>0.21009313033516802</v>
      </c>
      <c r="AH8" s="27">
        <f>IF(VLOOKUP($AB8,$N$5:$X$186,11,FALSE)=0,"",VLOOKUP($AB8,$N$5:$X$186,11,FALSE))</f>
        <v>0.54595527358815577</v>
      </c>
      <c r="AI8" s="4">
        <f>1-AG8</f>
        <v>0.78990686966483192</v>
      </c>
      <c r="AJ8" s="4">
        <f>1-AH8</f>
        <v>0.45404472641184423</v>
      </c>
      <c r="AK8" s="4"/>
      <c r="AL8" s="4" t="str">
        <f t="shared" si="13"/>
        <v>SY2016-2017=&gt;SY2017-2018 (Grade 12)</v>
      </c>
      <c r="AM8" s="4">
        <f>$W$69</f>
        <v>0.21009313033516802</v>
      </c>
      <c r="AN8" s="4">
        <f>$X$69</f>
        <v>0.54595527358815577</v>
      </c>
      <c r="AO8" s="4">
        <f>1-AM8</f>
        <v>0.78990686966483192</v>
      </c>
      <c r="AP8" s="4">
        <f>1-AN8</f>
        <v>0.45404472641184423</v>
      </c>
      <c r="AS8" s="8" t="str">
        <f t="shared" si="5"/>
        <v>SY2015-2016=&gt;SY2016-2017</v>
      </c>
      <c r="AT8" s="9">
        <v>2016</v>
      </c>
      <c r="AU8" s="9">
        <v>3</v>
      </c>
      <c r="AV8" s="10">
        <f t="shared" si="6"/>
        <v>2.6530612244897958E-2</v>
      </c>
      <c r="AW8" s="39"/>
      <c r="AZ8" s="2" t="str">
        <f t="shared" si="14"/>
        <v>SY2012-2013=&gt;SY2013-2014</v>
      </c>
      <c r="BA8" s="3">
        <v>2013</v>
      </c>
      <c r="BB8">
        <v>3</v>
      </c>
      <c r="BC8" s="4">
        <f t="shared" si="7"/>
        <v>0.9498069498069498</v>
      </c>
      <c r="BD8" s="4">
        <f t="shared" si="8"/>
        <v>2.471042471042471E-2</v>
      </c>
      <c r="BE8" s="4">
        <f t="shared" si="9"/>
        <v>0.97387173396674587</v>
      </c>
      <c r="BI8" t="str">
        <f>CONCATENATE(BK8,"-",BL8,"-",BM8)</f>
        <v>2016-3-M</v>
      </c>
      <c r="BJ8" s="2" t="str">
        <f>"SY" &amp; TEXT(BK8-1,"0000") &amp; "-" &amp; TEXT(BK8,"0000") &amp; "=&gt;SY" &amp; TEXT(BK8,"0000") &amp; "-" &amp; TEXT(BK8+1,"0000")</f>
        <v>SY2015-2016=&gt;SY2016-2017</v>
      </c>
      <c r="BK8" s="5">
        <v>2016</v>
      </c>
      <c r="BL8" s="5">
        <v>3</v>
      </c>
      <c r="BM8" s="3" t="s">
        <v>54</v>
      </c>
      <c r="BN8" s="35">
        <f>GETPIVOTDATA("Sum of thePR",pivNationCohort,"GenderCode",$R47,"SurveyYear",$P47,"YearOfEd",$Q47)</f>
        <v>0.86458333333333337</v>
      </c>
      <c r="BO8" s="35">
        <f>GETPIVOTDATA("Sum of theRR",pivNationCohort,"GenderCode",$R47,"SurveyYear",$P47,"YearOfEd",$Q47)</f>
        <v>3.125E-2</v>
      </c>
      <c r="BP8" s="35">
        <f>GETPIVOTDATA("Sum of theTR",pivNationCohort,"GenderCode",$R47,"SurveyYear",$P47,"YearOfEd",$Q47)</f>
        <v>0.86458333333333337</v>
      </c>
      <c r="BQ8" s="35">
        <f>GETPIVOTDATA("Sum of theDR",pivNationCohort,"GenderCode",$R47,"SurveyYear",$P47,"YearOfEd",$Q47)</f>
        <v>0.10416666666666663</v>
      </c>
      <c r="BR8" s="35">
        <f t="shared" ref="BR8:BR17" si="16">BP7*BR7</f>
        <v>0.83381924198250734</v>
      </c>
      <c r="BS8" s="35"/>
      <c r="BV8" s="52">
        <v>4</v>
      </c>
      <c r="BW8" s="44">
        <v>0.95964125560538116</v>
      </c>
      <c r="BX8" s="44">
        <v>1.6442451420029897E-2</v>
      </c>
      <c r="BY8" s="44">
        <v>0.95964125560538116</v>
      </c>
      <c r="BZ8" s="44">
        <v>2.3916292974588971E-2</v>
      </c>
      <c r="CA8" s="44">
        <v>0.76887230978117205</v>
      </c>
      <c r="CB8" s="44"/>
    </row>
    <row r="9" spans="1:80">
      <c r="A9" s="25" t="s">
        <v>53</v>
      </c>
      <c r="B9" s="24"/>
      <c r="C9" s="24">
        <v>685</v>
      </c>
      <c r="D9" s="24"/>
      <c r="E9" s="24"/>
      <c r="F9" s="24">
        <v>26</v>
      </c>
      <c r="G9" s="24" t="e">
        <v>#DIV/0!</v>
      </c>
      <c r="H9" s="24" t="e">
        <v>#DIV/0!</v>
      </c>
      <c r="I9" s="24" t="e">
        <v>#DIV/0!</v>
      </c>
      <c r="J9" s="24" t="e">
        <v>#DIV/0!</v>
      </c>
      <c r="K9" s="24" t="e">
        <v>#DIV/0!</v>
      </c>
      <c r="N9" t="str">
        <f t="shared" si="10"/>
        <v>2013-4-M</v>
      </c>
      <c r="O9" s="2" t="str">
        <f t="shared" si="11"/>
        <v>SY2012-2013=&gt;SY2013-2014</v>
      </c>
      <c r="P9" s="3">
        <v>2013</v>
      </c>
      <c r="Q9" s="3">
        <v>4</v>
      </c>
      <c r="R9" s="3" t="s">
        <v>54</v>
      </c>
      <c r="S9" s="14">
        <f t="shared" si="0"/>
        <v>0.93230769230769228</v>
      </c>
      <c r="T9" s="14">
        <f t="shared" si="1"/>
        <v>3.6923076923076927E-2</v>
      </c>
      <c r="U9" s="14">
        <f t="shared" si="2"/>
        <v>0.93230769230769228</v>
      </c>
      <c r="V9" s="14">
        <f t="shared" si="3"/>
        <v>3.0769230769230771E-2</v>
      </c>
      <c r="W9" s="14">
        <f>U8*W8</f>
        <v>0.73057073323197674</v>
      </c>
      <c r="X9" s="15"/>
      <c r="Y9" s="15"/>
      <c r="Z9" s="15"/>
      <c r="AB9" t="str">
        <f t="shared" si="12"/>
        <v>2018-8-M</v>
      </c>
      <c r="AC9" s="2" t="str">
        <f t="shared" si="4"/>
        <v>SY2017-2018=&gt;SY2018-2019</v>
      </c>
      <c r="AD9" s="2">
        <v>2018</v>
      </c>
      <c r="AE9" s="3">
        <v>8</v>
      </c>
      <c r="AF9" s="3" t="s">
        <v>54</v>
      </c>
      <c r="AG9" s="27">
        <f>VLOOKUP($AB9,$N$5:$X$186,10,FALSE)</f>
        <v>0.92265087440948923</v>
      </c>
      <c r="AH9" s="27" t="str">
        <f>IF(VLOOKUP($AB9,$N$5:$X$186,11,FALSE)=0,"",VLOOKUP($AB9,$N$5:$X$186,11,FALSE))</f>
        <v/>
      </c>
      <c r="AI9" s="2"/>
      <c r="AJ9" s="2"/>
      <c r="AK9" s="2"/>
      <c r="AL9" s="4" t="str">
        <f t="shared" si="13"/>
        <v>SY2017-2018=&gt;SY2018-2019 (Grade 8)</v>
      </c>
      <c r="AM9" s="2"/>
      <c r="AN9" s="2"/>
      <c r="AO9" s="2"/>
      <c r="AP9" s="2"/>
      <c r="AS9" s="8" t="str">
        <f t="shared" si="5"/>
        <v>SY2015-2016=&gt;SY2016-2017</v>
      </c>
      <c r="AT9" s="9">
        <v>2016</v>
      </c>
      <c r="AU9" s="8">
        <v>4</v>
      </c>
      <c r="AV9" s="10">
        <f t="shared" si="6"/>
        <v>3.074670571010249E-2</v>
      </c>
      <c r="AW9" s="39"/>
      <c r="AZ9" s="2" t="str">
        <f t="shared" si="14"/>
        <v>SY2012-2013=&gt;SY2013-2014</v>
      </c>
      <c r="BA9" s="3">
        <v>2013</v>
      </c>
      <c r="BB9" s="3">
        <v>4</v>
      </c>
      <c r="BC9" s="4">
        <f t="shared" si="7"/>
        <v>0.94614747307373659</v>
      </c>
      <c r="BD9" s="4">
        <f t="shared" si="8"/>
        <v>2.3198011599005801E-2</v>
      </c>
      <c r="BE9" s="4">
        <f t="shared" si="9"/>
        <v>0.96861747243426644</v>
      </c>
      <c r="BI9" t="str">
        <f>CONCATENATE(BK9,"-",BL9,"-",BM9)</f>
        <v>2016-4-M</v>
      </c>
      <c r="BJ9" s="2" t="str">
        <f>"SY" &amp; TEXT(BK9-1,"0000") &amp; "-" &amp; TEXT(BK9,"0000") &amp; "=&gt;SY" &amp; TEXT(BK9,"0000") &amp; "-" &amp; TEXT(BK9+1,"0000")</f>
        <v>SY2015-2016=&gt;SY2016-2017</v>
      </c>
      <c r="BK9" s="5">
        <v>2016</v>
      </c>
      <c r="BL9" s="2">
        <v>4</v>
      </c>
      <c r="BM9" s="3" t="s">
        <v>54</v>
      </c>
      <c r="BN9" s="35">
        <f>GETPIVOTDATA("Sum of thePR",pivNationCohort,"GenderCode",$R48,"SurveyYear",$P48,"YearOfEd",$Q48)</f>
        <v>0.95408895265423244</v>
      </c>
      <c r="BO9" s="35">
        <f>GETPIVOTDATA("Sum of theRR",pivNationCohort,"GenderCode",$R48,"SurveyYear",$P48,"YearOfEd",$Q48)</f>
        <v>4.4476327116212341E-2</v>
      </c>
      <c r="BP9" s="35">
        <f>GETPIVOTDATA("Sum of theTR",pivNationCohort,"GenderCode",$R48,"SurveyYear",$P48,"YearOfEd",$Q48)</f>
        <v>0.95408895265423244</v>
      </c>
      <c r="BQ9" s="35">
        <f>GETPIVOTDATA("Sum of theDR",pivNationCohort,"GenderCode",$R48,"SurveyYear",$P48,"YearOfEd",$Q48)</f>
        <v>1.4347202295552641E-3</v>
      </c>
      <c r="BR9" s="35">
        <f t="shared" si="16"/>
        <v>0.72090621963070955</v>
      </c>
      <c r="BS9" s="35"/>
      <c r="BV9" s="52">
        <v>5</v>
      </c>
      <c r="BW9" s="44">
        <v>0.93474962063732925</v>
      </c>
      <c r="BX9" s="44">
        <v>1.2139605462822459E-2</v>
      </c>
      <c r="BY9" s="44">
        <v>0.93474962063732925</v>
      </c>
      <c r="BZ9" s="44">
        <v>5.3110773899848307E-2</v>
      </c>
      <c r="CA9" s="44">
        <v>0.7378415887586135</v>
      </c>
      <c r="CB9" s="44"/>
    </row>
    <row r="10" spans="1:80">
      <c r="A10" s="25" t="s">
        <v>54</v>
      </c>
      <c r="B10" s="24"/>
      <c r="C10" s="24">
        <v>704</v>
      </c>
      <c r="D10" s="24"/>
      <c r="E10" s="24">
        <v>1</v>
      </c>
      <c r="F10" s="24">
        <v>32</v>
      </c>
      <c r="G10" s="24" t="e">
        <v>#DIV/0!</v>
      </c>
      <c r="H10" s="24" t="e">
        <v>#DIV/0!</v>
      </c>
      <c r="I10" s="24" t="e">
        <v>#DIV/0!</v>
      </c>
      <c r="J10" s="24" t="e">
        <v>#DIV/0!</v>
      </c>
      <c r="K10" s="24" t="e">
        <v>#DIV/0!</v>
      </c>
      <c r="N10" t="str">
        <f t="shared" si="10"/>
        <v>2013-5-M</v>
      </c>
      <c r="O10" s="2" t="str">
        <f t="shared" si="11"/>
        <v>SY2012-2013=&gt;SY2013-2014</v>
      </c>
      <c r="P10" s="3">
        <v>2013</v>
      </c>
      <c r="Q10">
        <v>5</v>
      </c>
      <c r="R10" s="3" t="s">
        <v>54</v>
      </c>
      <c r="S10" s="14">
        <f t="shared" si="0"/>
        <v>0.87306501547987614</v>
      </c>
      <c r="T10" s="14">
        <f t="shared" si="1"/>
        <v>2.7863777089783281E-2</v>
      </c>
      <c r="U10" s="14">
        <f t="shared" si="2"/>
        <v>0.87306501547987614</v>
      </c>
      <c r="V10" s="14">
        <f t="shared" si="3"/>
        <v>9.9071207430340591E-2</v>
      </c>
      <c r="W10" s="14">
        <f>U9*W9</f>
        <v>0.68111671436704291</v>
      </c>
      <c r="X10" s="15"/>
      <c r="Y10" s="15"/>
      <c r="Z10" s="15"/>
      <c r="AB10" t="str">
        <f t="shared" si="12"/>
        <v>2018-12-M</v>
      </c>
      <c r="AC10" s="2" t="str">
        <f t="shared" si="4"/>
        <v>SY2017-2018=&gt;SY2018-2019</v>
      </c>
      <c r="AD10" s="2">
        <v>2018</v>
      </c>
      <c r="AE10" s="3">
        <v>12</v>
      </c>
      <c r="AF10" s="3" t="s">
        <v>54</v>
      </c>
      <c r="AG10" s="27">
        <f>VLOOKUP($AB10,$N$5:$X$186,10,FALSE)</f>
        <v>0.39755351239891479</v>
      </c>
      <c r="AH10" s="27">
        <f>IF(VLOOKUP($AB10,$N$5:$X$186,11,FALSE)=0,"",VLOOKUP($AB10,$N$5:$X$186,11,FALSE))</f>
        <v>0.66435526986459381</v>
      </c>
      <c r="AI10" s="2"/>
      <c r="AJ10" s="2"/>
      <c r="AK10" s="2"/>
      <c r="AL10" s="4" t="str">
        <f t="shared" si="13"/>
        <v>SY2017-2018=&gt;SY2018-2019 (Grade 12)</v>
      </c>
      <c r="AM10" s="2"/>
      <c r="AN10" s="2"/>
      <c r="AO10" s="2"/>
      <c r="AP10" s="2"/>
      <c r="AS10" s="8" t="str">
        <f t="shared" si="5"/>
        <v>SY2015-2016=&gt;SY2016-2017</v>
      </c>
      <c r="AT10" s="9">
        <v>2016</v>
      </c>
      <c r="AU10" s="9">
        <v>5</v>
      </c>
      <c r="AV10" s="10">
        <f t="shared" si="6"/>
        <v>2.3272727272727271E-2</v>
      </c>
      <c r="AW10" s="39"/>
      <c r="AZ10" s="2" t="str">
        <f t="shared" si="14"/>
        <v>SY2012-2013=&gt;SY2013-2014</v>
      </c>
      <c r="BA10" s="3">
        <v>2013</v>
      </c>
      <c r="BB10">
        <v>5</v>
      </c>
      <c r="BC10" s="4">
        <f t="shared" si="7"/>
        <v>0.88669950738916259</v>
      </c>
      <c r="BD10" s="4">
        <f t="shared" si="8"/>
        <v>1.8062397372742199E-2</v>
      </c>
      <c r="BE10" s="4">
        <f t="shared" si="9"/>
        <v>0.90301003344481601</v>
      </c>
      <c r="BI10" t="str">
        <f>CONCATENATE(BK10,"-",BL10,"-",BM10)</f>
        <v>2016-5-M</v>
      </c>
      <c r="BJ10" s="2" t="str">
        <f>"SY" &amp; TEXT(BK10-1,"0000") &amp; "-" &amp; TEXT(BK10,"0000") &amp; "=&gt;SY" &amp; TEXT(BK10,"0000") &amp; "-" &amp; TEXT(BK10+1,"0000")</f>
        <v>SY2015-2016=&gt;SY2016-2017</v>
      </c>
      <c r="BK10" s="5">
        <v>2016</v>
      </c>
      <c r="BL10" s="5">
        <v>5</v>
      </c>
      <c r="BM10" s="3" t="s">
        <v>54</v>
      </c>
      <c r="BN10" s="35">
        <f>GETPIVOTDATA("Sum of thePR",pivNationCohort,"GenderCode",$R49,"SurveyYear",$P49,"YearOfEd",$Q49)</f>
        <v>0.87849162011173187</v>
      </c>
      <c r="BO10" s="35">
        <f>GETPIVOTDATA("Sum of theRR",pivNationCohort,"GenderCode",$R49,"SurveyYear",$P49,"YearOfEd",$Q49)</f>
        <v>3.3519553072625698E-2</v>
      </c>
      <c r="BP10" s="35">
        <f>GETPIVOTDATA("Sum of theTR",pivNationCohort,"GenderCode",$R49,"SurveyYear",$P49,"YearOfEd",$Q49)</f>
        <v>0.87849162011173187</v>
      </c>
      <c r="BQ10" s="35">
        <f>GETPIVOTDATA("Sum of theDR",pivNationCohort,"GenderCode",$R49,"SurveyYear",$P49,"YearOfEd",$Q49)</f>
        <v>8.7988826815642462E-2</v>
      </c>
      <c r="BR10" s="35">
        <f t="shared" si="16"/>
        <v>0.68780866004938579</v>
      </c>
      <c r="BS10" s="35"/>
      <c r="BV10" s="52">
        <v>6</v>
      </c>
      <c r="BW10" s="44">
        <v>0.99827882960413084</v>
      </c>
      <c r="BX10" s="44">
        <v>1.2048192771084338E-2</v>
      </c>
      <c r="BY10" s="44">
        <v>0.99827882960413084</v>
      </c>
      <c r="BZ10" s="44">
        <v>-1.0327022375215211E-2</v>
      </c>
      <c r="CA10" s="44">
        <v>0.68969714518255831</v>
      </c>
      <c r="CB10" s="44"/>
    </row>
    <row r="11" spans="1:80">
      <c r="A11" s="25" t="s">
        <v>52</v>
      </c>
      <c r="B11" s="24"/>
      <c r="C11" s="24">
        <v>1389</v>
      </c>
      <c r="D11" s="24"/>
      <c r="E11" s="24">
        <v>1</v>
      </c>
      <c r="F11" s="24">
        <v>58</v>
      </c>
      <c r="G11" s="24" t="e">
        <v>#DIV/0!</v>
      </c>
      <c r="H11" s="24" t="e">
        <v>#DIV/0!</v>
      </c>
      <c r="I11" s="24" t="e">
        <v>#DIV/0!</v>
      </c>
      <c r="J11" s="24" t="e">
        <v>#DIV/0!</v>
      </c>
      <c r="K11" s="24" t="e">
        <v>#DIV/0!</v>
      </c>
      <c r="N11" t="str">
        <f t="shared" si="10"/>
        <v>2013-6-M</v>
      </c>
      <c r="O11" s="2" t="str">
        <f t="shared" si="11"/>
        <v>SY2012-2013=&gt;SY2013-2014</v>
      </c>
      <c r="P11" s="3">
        <v>2013</v>
      </c>
      <c r="Q11" s="3">
        <v>6</v>
      </c>
      <c r="R11" s="3" t="s">
        <v>54</v>
      </c>
      <c r="S11" s="14">
        <f t="shared" si="0"/>
        <v>0.87609075043630014</v>
      </c>
      <c r="T11" s="14">
        <f t="shared" si="1"/>
        <v>2.7923211169284468E-2</v>
      </c>
      <c r="U11" s="14">
        <f t="shared" si="2"/>
        <v>0.87609075043630014</v>
      </c>
      <c r="V11" s="14">
        <f t="shared" si="3"/>
        <v>9.5986038394415441E-2</v>
      </c>
      <c r="W11" s="14">
        <f t="shared" si="15"/>
        <v>0.59465917477246466</v>
      </c>
      <c r="X11" s="15"/>
      <c r="Y11" s="15"/>
      <c r="Z11" s="15"/>
      <c r="AB11" t="str">
        <f t="shared" si="12"/>
        <v>2019-8-M</v>
      </c>
      <c r="AC11" s="2" t="str">
        <f t="shared" si="4"/>
        <v>SY2018-2019=&gt;SY2019-2020</v>
      </c>
      <c r="AD11" s="2">
        <v>2019</v>
      </c>
      <c r="AE11" s="3">
        <v>8</v>
      </c>
      <c r="AF11" s="3" t="s">
        <v>54</v>
      </c>
      <c r="AG11" s="27">
        <f>VLOOKUP($AB11,$N$5:$X$186,10,FALSE)</f>
        <v>0.62132609948034734</v>
      </c>
      <c r="AH11" s="27" t="str">
        <f>IF(VLOOKUP($AB11,$N$5:$X$186,11,FALSE)=0,"",VLOOKUP($AB11,$N$5:$X$186,11,FALSE))</f>
        <v/>
      </c>
      <c r="AI11" s="2"/>
      <c r="AJ11" s="2"/>
      <c r="AK11" s="2"/>
      <c r="AL11" s="4" t="str">
        <f t="shared" si="13"/>
        <v>SY2018-2019=&gt;SY2019-2020 (Grade 8)</v>
      </c>
      <c r="AM11" s="2"/>
      <c r="AN11" s="2"/>
      <c r="AO11" s="2"/>
      <c r="AP11" s="2"/>
      <c r="AS11" s="8" t="str">
        <f t="shared" si="5"/>
        <v>SY2015-2016=&gt;SY2016-2017</v>
      </c>
      <c r="AT11" s="9">
        <v>2016</v>
      </c>
      <c r="AU11" s="8">
        <v>6</v>
      </c>
      <c r="AV11" s="10">
        <f t="shared" si="6"/>
        <v>2.3952095808383235E-2</v>
      </c>
      <c r="AW11" s="39"/>
      <c r="AZ11" s="2" t="str">
        <f t="shared" si="14"/>
        <v>SY2012-2013=&gt;SY2013-2014</v>
      </c>
      <c r="BA11" s="3">
        <v>2013</v>
      </c>
      <c r="BB11" s="3">
        <v>6</v>
      </c>
      <c r="BC11" s="4">
        <f t="shared" si="7"/>
        <v>0.89686098654708524</v>
      </c>
      <c r="BD11" s="4">
        <f t="shared" si="8"/>
        <v>2.3318385650224215E-2</v>
      </c>
      <c r="BE11" s="4">
        <f t="shared" si="9"/>
        <v>0.91827364554637292</v>
      </c>
      <c r="BI11" t="str">
        <f>CONCATENATE(BK11,"-",BL11,"-",BM11)</f>
        <v>2016-6-M</v>
      </c>
      <c r="BJ11" s="2" t="str">
        <f>"SY" &amp; TEXT(BK11-1,"0000") &amp; "-" &amp; TEXT(BK11,"0000") &amp; "=&gt;SY" &amp; TEXT(BK11,"0000") &amp; "-" &amp; TEXT(BK11+1,"0000")</f>
        <v>SY2015-2016=&gt;SY2016-2017</v>
      </c>
      <c r="BK11" s="5">
        <v>2016</v>
      </c>
      <c r="BL11" s="2">
        <v>6</v>
      </c>
      <c r="BM11" s="3" t="s">
        <v>54</v>
      </c>
      <c r="BN11" s="35">
        <f>GETPIVOTDATA("Sum of thePR",pivNationCohort,"GenderCode",$R50,"SurveyYear",$P50,"YearOfEd",$Q50)</f>
        <v>0.95578231292517002</v>
      </c>
      <c r="BO11" s="35">
        <f>GETPIVOTDATA("Sum of theRR",pivNationCohort,"GenderCode",$R50,"SurveyYear",$P50,"YearOfEd",$Q50)</f>
        <v>3.5714285714285712E-2</v>
      </c>
      <c r="BP11" s="35">
        <f>GETPIVOTDATA("Sum of theTR",pivNationCohort,"GenderCode",$R50,"SurveyYear",$P50,"YearOfEd",$Q50)</f>
        <v>0.95578231292517002</v>
      </c>
      <c r="BQ11" s="35">
        <f>GETPIVOTDATA("Sum of theDR",pivNationCohort,"GenderCode",$R50,"SurveyYear",$P50,"YearOfEd",$Q50)</f>
        <v>8.5034013605442826E-3</v>
      </c>
      <c r="BR11" s="35">
        <f t="shared" si="16"/>
        <v>0.60423414409366438</v>
      </c>
      <c r="BS11" s="35"/>
      <c r="BV11" s="52">
        <v>7</v>
      </c>
      <c r="BW11" s="44">
        <v>1.2486486486486486</v>
      </c>
      <c r="BX11" s="44">
        <v>7.2072072072072073E-3</v>
      </c>
      <c r="BY11" s="44">
        <v>1.2486486486486486</v>
      </c>
      <c r="BZ11" s="44">
        <v>-0.25585585585585569</v>
      </c>
      <c r="CA11" s="44">
        <v>0.68851005887415462</v>
      </c>
      <c r="CB11" s="44"/>
    </row>
    <row r="12" spans="1:80">
      <c r="A12" s="23">
        <v>0</v>
      </c>
      <c r="B12" s="24">
        <v>2616</v>
      </c>
      <c r="C12" s="24">
        <v>2784</v>
      </c>
      <c r="D12" s="24">
        <v>162</v>
      </c>
      <c r="E12" s="24">
        <v>116</v>
      </c>
      <c r="F12" s="24">
        <v>106</v>
      </c>
      <c r="G12" s="24">
        <v>1.0237003058103975</v>
      </c>
      <c r="H12" s="24">
        <v>4.4342507645259939E-2</v>
      </c>
      <c r="I12" s="24">
        <v>1.0711999999999999</v>
      </c>
      <c r="J12" s="24">
        <v>-6.8042813455657436E-2</v>
      </c>
      <c r="K12" s="24">
        <v>1.0237003058103975</v>
      </c>
      <c r="N12" t="str">
        <f t="shared" si="10"/>
        <v>2013-7-M</v>
      </c>
      <c r="O12" s="2" t="str">
        <f t="shared" si="11"/>
        <v>SY2012-2013=&gt;SY2013-2014</v>
      </c>
      <c r="P12" s="3">
        <v>2013</v>
      </c>
      <c r="Q12">
        <v>7</v>
      </c>
      <c r="R12" s="3" t="s">
        <v>54</v>
      </c>
      <c r="S12" s="14">
        <f t="shared" si="0"/>
        <v>0.69070512820512819</v>
      </c>
      <c r="T12" s="14">
        <f t="shared" si="1"/>
        <v>3.2051282051282048E-2</v>
      </c>
      <c r="U12" s="14">
        <f t="shared" si="2"/>
        <v>0.69070512820512819</v>
      </c>
      <c r="V12" s="14">
        <f t="shared" si="3"/>
        <v>0.27724358974358976</v>
      </c>
      <c r="W12" s="14">
        <f t="shared" si="15"/>
        <v>0.52097540268023956</v>
      </c>
      <c r="X12" s="15"/>
      <c r="Y12" s="15"/>
      <c r="Z12" s="15"/>
      <c r="AB12" t="str">
        <f t="shared" si="12"/>
        <v>2019-12-M</v>
      </c>
      <c r="AC12" s="2" t="str">
        <f t="shared" si="4"/>
        <v>SY2018-2019=&gt;SY2019-2020</v>
      </c>
      <c r="AD12" s="2">
        <v>2019</v>
      </c>
      <c r="AE12" s="3">
        <v>12</v>
      </c>
      <c r="AF12" s="3" t="s">
        <v>54</v>
      </c>
      <c r="AG12" s="27">
        <f>VLOOKUP($AB12,$N$5:$X$186,10,FALSE)</f>
        <v>0.22573754292407622</v>
      </c>
      <c r="AH12" s="27">
        <f>IF(VLOOKUP($AB12,$N$5:$X$186,11,FALSE)=0,"",VLOOKUP($AB12,$N$5:$X$186,11,FALSE))</f>
        <v>0.59444291778610692</v>
      </c>
      <c r="AI12" s="2"/>
      <c r="AJ12" s="2"/>
      <c r="AK12" s="2"/>
      <c r="AL12" s="4" t="str">
        <f t="shared" si="13"/>
        <v>SY2018-2019=&gt;SY2019-2020 (Grade 12)</v>
      </c>
      <c r="AM12" s="2"/>
      <c r="AN12" s="2"/>
      <c r="AO12" s="2"/>
      <c r="AP12" s="2"/>
      <c r="AS12" s="8" t="str">
        <f t="shared" si="5"/>
        <v>SY2015-2016=&gt;SY2016-2017</v>
      </c>
      <c r="AT12" s="9">
        <v>2016</v>
      </c>
      <c r="AU12" s="9">
        <v>7</v>
      </c>
      <c r="AV12" s="10">
        <f t="shared" si="6"/>
        <v>2.0689655172413793E-2</v>
      </c>
      <c r="AW12" s="39"/>
      <c r="AZ12" s="2" t="str">
        <f t="shared" si="14"/>
        <v>SY2012-2013=&gt;SY2013-2014</v>
      </c>
      <c r="BA12" s="3">
        <v>2013</v>
      </c>
      <c r="BB12">
        <v>7</v>
      </c>
      <c r="BC12" s="4">
        <f t="shared" si="7"/>
        <v>0.70361041141897562</v>
      </c>
      <c r="BD12" s="4">
        <f t="shared" si="8"/>
        <v>2.5188916876574308E-2</v>
      </c>
      <c r="BE12" s="4">
        <f t="shared" si="9"/>
        <v>0.72179155900086134</v>
      </c>
      <c r="BI12" t="str">
        <f>CONCATENATE(BK12,"-",BL12,"-",BM12)</f>
        <v>2016-7-M</v>
      </c>
      <c r="BJ12" s="2" t="str">
        <f>"SY" &amp; TEXT(BK12-1,"0000") &amp; "-" &amp; TEXT(BK12,"0000") &amp; "=&gt;SY" &amp; TEXT(BK12,"0000") &amp; "-" &amp; TEXT(BK12+1,"0000")</f>
        <v>SY2015-2016=&gt;SY2016-2017</v>
      </c>
      <c r="BK12" s="5">
        <v>2016</v>
      </c>
      <c r="BL12" s="5">
        <v>7</v>
      </c>
      <c r="BM12" s="3" t="s">
        <v>54</v>
      </c>
      <c r="BN12" s="35">
        <f>GETPIVOTDATA("Sum of thePR",pivNationCohort,"GenderCode",$R51,"SurveyYear",$P51,"YearOfEd",$Q51)</f>
        <v>1.2297520661157024</v>
      </c>
      <c r="BO12" s="35">
        <f>GETPIVOTDATA("Sum of theRR",pivNationCohort,"GenderCode",$R51,"SurveyYear",$P51,"YearOfEd",$Q51)</f>
        <v>3.3057851239669422E-2</v>
      </c>
      <c r="BP12" s="35">
        <f>GETPIVOTDATA("Sum of theTR",pivNationCohort,"GenderCode",$R51,"SurveyYear",$P51,"YearOfEd",$Q51)</f>
        <v>1.2297520661157024</v>
      </c>
      <c r="BQ12" s="35">
        <f>GETPIVOTDATA("Sum of theDR",pivNationCohort,"GenderCode",$R51,"SurveyYear",$P51,"YearOfEd",$Q51)</f>
        <v>-0.26280991735537196</v>
      </c>
      <c r="BR12" s="35">
        <f t="shared" si="16"/>
        <v>0.57751630779020302</v>
      </c>
      <c r="BS12" s="35"/>
      <c r="BV12" s="52">
        <v>8</v>
      </c>
      <c r="BW12" s="44">
        <v>0.73088685015290522</v>
      </c>
      <c r="BX12" s="44">
        <v>9.1743119266055051E-3</v>
      </c>
      <c r="BY12" s="44">
        <v>0.73088685015290522</v>
      </c>
      <c r="BZ12" s="44">
        <v>0.25993883792048922</v>
      </c>
      <c r="CA12" s="44">
        <v>0.85970715459421465</v>
      </c>
      <c r="CB12" s="44"/>
    </row>
    <row r="13" spans="1:80">
      <c r="A13" s="25" t="s">
        <v>53</v>
      </c>
      <c r="B13" s="24">
        <v>631</v>
      </c>
      <c r="C13" s="24">
        <v>703</v>
      </c>
      <c r="D13" s="24">
        <v>42</v>
      </c>
      <c r="E13" s="24">
        <v>26</v>
      </c>
      <c r="F13" s="24">
        <v>21</v>
      </c>
      <c r="G13" s="24">
        <v>1.0808240887480189</v>
      </c>
      <c r="H13" s="24">
        <v>4.1204437400950873E-2</v>
      </c>
      <c r="I13" s="24">
        <v>1.1272727272727272</v>
      </c>
      <c r="J13" s="24">
        <v>-0.12202852614896975</v>
      </c>
      <c r="K13" s="24">
        <v>1.0808240887480189</v>
      </c>
      <c r="N13" t="str">
        <f t="shared" si="10"/>
        <v>2013-8-M</v>
      </c>
      <c r="O13" s="2" t="str">
        <f t="shared" si="11"/>
        <v>SY2012-2013=&gt;SY2013-2014</v>
      </c>
      <c r="P13" s="3">
        <v>2013</v>
      </c>
      <c r="Q13" s="3">
        <v>8</v>
      </c>
      <c r="R13" s="3" t="s">
        <v>54</v>
      </c>
      <c r="S13" s="14">
        <f t="shared" si="0"/>
        <v>1.0152671755725191</v>
      </c>
      <c r="T13" s="14">
        <f t="shared" si="1"/>
        <v>2.2900763358778626E-2</v>
      </c>
      <c r="U13" s="14">
        <f t="shared" si="2"/>
        <v>1.0152671755725191</v>
      </c>
      <c r="V13" s="14">
        <f t="shared" si="3"/>
        <v>-3.8167938931297662E-2</v>
      </c>
      <c r="W13" s="14">
        <f t="shared" si="15"/>
        <v>0.35984038229997317</v>
      </c>
      <c r="X13" s="14"/>
      <c r="Y13" s="14"/>
      <c r="Z13" s="14"/>
      <c r="AB13" t="str">
        <f t="shared" ref="AB13:AB20" si="17">CONCATENATE(AD13,"-",AE13,"-",AF13)</f>
        <v>2016-8-F</v>
      </c>
      <c r="AC13" s="2" t="str">
        <f t="shared" ref="AC13:AC20" si="18">"SY" &amp; TEXT(AD13-1,"0000") &amp; "-" &amp; TEXT(AD13,"0000") &amp; "=&gt;SY" &amp; TEXT(AD13,"0000") &amp; "-" &amp; TEXT(AD13+1,"0000")</f>
        <v>SY2015-2016=&gt;SY2016-2017</v>
      </c>
      <c r="AD13" s="2">
        <v>2016</v>
      </c>
      <c r="AE13" s="3">
        <v>8</v>
      </c>
      <c r="AF13" s="3" t="s">
        <v>53</v>
      </c>
      <c r="AG13" s="27">
        <f>VLOOKUP($AB13,$N$5:$X$186,10,FALSE)</f>
        <v>0.85970715459421465</v>
      </c>
      <c r="AH13" s="27" t="str">
        <f>IF(VLOOKUP($AB13,$N$5:$X$186,11,FALSE)=0,"",VLOOKUP($AB13,$N$5:$X$186,11,FALSE))</f>
        <v/>
      </c>
      <c r="AS13" s="8" t="str">
        <f t="shared" si="5"/>
        <v>SY2015-2016=&gt;SY2016-2017</v>
      </c>
      <c r="AT13" s="9">
        <v>2016</v>
      </c>
      <c r="AU13" s="8">
        <v>8</v>
      </c>
      <c r="AV13" s="10">
        <f t="shared" si="6"/>
        <v>1.107011070110701E-2</v>
      </c>
      <c r="AW13" s="39"/>
      <c r="AZ13" s="2" t="str">
        <f t="shared" si="14"/>
        <v>SY2012-2013=&gt;SY2013-2014</v>
      </c>
      <c r="BA13" s="3">
        <v>2013</v>
      </c>
      <c r="BB13" s="3">
        <v>8</v>
      </c>
      <c r="BC13" s="4">
        <f t="shared" si="7"/>
        <v>1.0221130221130221</v>
      </c>
      <c r="BD13" s="4">
        <f t="shared" si="8"/>
        <v>1.8427518427518427E-2</v>
      </c>
      <c r="BE13" s="4">
        <f t="shared" si="9"/>
        <v>1.0413016270337923</v>
      </c>
      <c r="BI13" t="str">
        <f>CONCATENATE(BK13,"-",BL13,"-",BM13)</f>
        <v>2016-8-M</v>
      </c>
      <c r="BJ13" s="2" t="str">
        <f>"SY" &amp; TEXT(BK13-1,"0000") &amp; "-" &amp; TEXT(BK13,"0000") &amp; "=&gt;SY" &amp; TEXT(BK13,"0000") &amp; "-" &amp; TEXT(BK13+1,"0000")</f>
        <v>SY2015-2016=&gt;SY2016-2017</v>
      </c>
      <c r="BK13" s="5">
        <v>2016</v>
      </c>
      <c r="BL13" s="2">
        <v>8</v>
      </c>
      <c r="BM13" s="3" t="s">
        <v>54</v>
      </c>
      <c r="BN13" s="35">
        <f>GETPIVOTDATA("Sum of thePR",pivNationCohort,"GenderCode",$R52,"SurveyYear",$P52,"YearOfEd",$Q52)</f>
        <v>0.64479315263908699</v>
      </c>
      <c r="BO13" s="35">
        <f>GETPIVOTDATA("Sum of theRR",pivNationCohort,"GenderCode",$R52,"SurveyYear",$P52,"YearOfEd",$Q52)</f>
        <v>1.2838801711840228E-2</v>
      </c>
      <c r="BP13" s="35">
        <f>GETPIVOTDATA("Sum of theTR",pivNationCohort,"GenderCode",$R52,"SurveyYear",$P52,"YearOfEd",$Q52)</f>
        <v>0.64479315263908699</v>
      </c>
      <c r="BQ13" s="35">
        <f>GETPIVOTDATA("Sum of theDR",pivNationCohort,"GenderCode",$R52,"SurveyYear",$P52,"YearOfEd",$Q52)</f>
        <v>0.34236804564907275</v>
      </c>
      <c r="BR13" s="49">
        <f t="shared" si="16"/>
        <v>0.71020187272051405</v>
      </c>
      <c r="BS13" s="35"/>
      <c r="BV13" s="52">
        <v>9</v>
      </c>
      <c r="BW13" s="44">
        <v>0.73371647509578541</v>
      </c>
      <c r="BX13" s="44">
        <v>7.6628352490421452E-3</v>
      </c>
      <c r="BY13" s="44">
        <v>0.73371647509578541</v>
      </c>
      <c r="BZ13" s="44">
        <v>0.25862068965517249</v>
      </c>
      <c r="CA13" s="44">
        <v>0.6283486542752823</v>
      </c>
      <c r="CB13" s="44">
        <v>1</v>
      </c>
    </row>
    <row r="14" spans="1:80">
      <c r="A14" s="25" t="s">
        <v>54</v>
      </c>
      <c r="B14" s="24">
        <v>677</v>
      </c>
      <c r="C14" s="24">
        <v>689</v>
      </c>
      <c r="D14" s="24">
        <v>39</v>
      </c>
      <c r="E14" s="24">
        <v>32</v>
      </c>
      <c r="F14" s="24">
        <v>32</v>
      </c>
      <c r="G14" s="24">
        <v>0.97045790251107833</v>
      </c>
      <c r="H14" s="24">
        <v>4.7267355982274745E-2</v>
      </c>
      <c r="I14" s="24">
        <v>1.0186046511627906</v>
      </c>
      <c r="J14" s="24">
        <v>-1.7725258493353158E-2</v>
      </c>
      <c r="K14" s="24">
        <v>0.97045790251107833</v>
      </c>
      <c r="N14" t="str">
        <f t="shared" si="10"/>
        <v>2013-9-M</v>
      </c>
      <c r="O14" s="2" t="str">
        <f t="shared" si="11"/>
        <v>SY2012-2013=&gt;SY2013-2014</v>
      </c>
      <c r="P14" s="3">
        <v>2013</v>
      </c>
      <c r="Q14">
        <v>9</v>
      </c>
      <c r="R14" s="3" t="s">
        <v>54</v>
      </c>
      <c r="S14" s="14">
        <f t="shared" si="0"/>
        <v>0.84722222222222221</v>
      </c>
      <c r="T14" s="14">
        <f t="shared" si="1"/>
        <v>0.1388888888888889</v>
      </c>
      <c r="U14" s="14">
        <f t="shared" si="2"/>
        <v>0.84722222222222221</v>
      </c>
      <c r="V14" s="14">
        <f t="shared" si="3"/>
        <v>1.388888888888884E-2</v>
      </c>
      <c r="W14" s="14">
        <f t="shared" si="15"/>
        <v>0.36533412859462927</v>
      </c>
      <c r="X14" s="14">
        <v>1</v>
      </c>
      <c r="Y14" s="14"/>
      <c r="Z14" s="14"/>
      <c r="AB14" t="str">
        <f t="shared" si="17"/>
        <v>2016-12-F</v>
      </c>
      <c r="AC14" s="2" t="str">
        <f t="shared" si="18"/>
        <v>SY2015-2016=&gt;SY2016-2017</v>
      </c>
      <c r="AD14" s="2">
        <v>2016</v>
      </c>
      <c r="AE14" s="3">
        <v>12</v>
      </c>
      <c r="AF14" s="3" t="s">
        <v>53</v>
      </c>
      <c r="AG14" s="27">
        <f>VLOOKUP($AB14,$N$5:$X$186,10,FALSE)</f>
        <v>0.31464186523123444</v>
      </c>
      <c r="AH14" s="27">
        <f>IF(VLOOKUP($AB14,$N$5:$X$186,11,FALSE)=0,"",VLOOKUP($AB14,$N$5:$X$186,11,FALSE))</f>
        <v>0.5007440743135394</v>
      </c>
      <c r="AS14" s="8" t="str">
        <f t="shared" si="5"/>
        <v>SY2015-2016=&gt;SY2016-2017</v>
      </c>
      <c r="AT14" s="9">
        <v>2016</v>
      </c>
      <c r="AU14" s="9">
        <v>9</v>
      </c>
      <c r="AV14" s="10">
        <f t="shared" si="6"/>
        <v>1.7341040462427744E-2</v>
      </c>
      <c r="AW14" s="39" t="s">
        <v>36</v>
      </c>
      <c r="AZ14" s="2" t="str">
        <f t="shared" si="14"/>
        <v>SY2012-2013=&gt;SY2013-2014</v>
      </c>
      <c r="BA14" s="3">
        <v>2013</v>
      </c>
      <c r="BB14">
        <v>9</v>
      </c>
      <c r="BC14" s="4">
        <f t="shared" si="7"/>
        <v>0.86802721088435375</v>
      </c>
      <c r="BD14" s="4">
        <f t="shared" si="8"/>
        <v>0.13877551020408163</v>
      </c>
      <c r="BE14" s="4">
        <f t="shared" si="9"/>
        <v>1.0078988941548184</v>
      </c>
      <c r="BI14" t="str">
        <f>CONCATENATE(BK14,"-",BL14,"-",BM14)</f>
        <v>2016-9-M</v>
      </c>
      <c r="BJ14" s="2" t="str">
        <f>"SY" &amp; TEXT(BK14-1,"0000") &amp; "-" &amp; TEXT(BK14,"0000") &amp; "=&gt;SY" &amp; TEXT(BK14,"0000") &amp; "-" &amp; TEXT(BK14+1,"0000")</f>
        <v>SY2015-2016=&gt;SY2016-2017</v>
      </c>
      <c r="BK14" s="5">
        <v>2016</v>
      </c>
      <c r="BL14" s="5">
        <v>9</v>
      </c>
      <c r="BM14" s="3" t="s">
        <v>54</v>
      </c>
      <c r="BN14" s="35">
        <f>GETPIVOTDATA("Sum of thePR",pivNationCohort,"GenderCode",$R53,"SurveyYear",$P53,"YearOfEd",$Q53)</f>
        <v>0.75775193798449614</v>
      </c>
      <c r="BO14" s="35">
        <f>GETPIVOTDATA("Sum of theRR",pivNationCohort,"GenderCode",$R53,"SurveyYear",$P53,"YearOfEd",$Q53)</f>
        <v>2.7131782945736434E-2</v>
      </c>
      <c r="BP14" s="35">
        <f>GETPIVOTDATA("Sum of theTR",pivNationCohort,"GenderCode",$R53,"SurveyYear",$P53,"YearOfEd",$Q53)</f>
        <v>0.75775193798449614</v>
      </c>
      <c r="BQ14" s="35">
        <f>GETPIVOTDATA("Sum of theDR",pivNationCohort,"GenderCode",$R53,"SurveyYear",$P53,"YearOfEd",$Q53)</f>
        <v>0.21511627906976738</v>
      </c>
      <c r="BR14" s="35">
        <f t="shared" si="16"/>
        <v>0.45793330452164382</v>
      </c>
      <c r="BS14" s="35">
        <v>1</v>
      </c>
      <c r="BV14" s="52">
        <v>10</v>
      </c>
      <c r="BW14" s="44">
        <v>0.88766519823788548</v>
      </c>
      <c r="BX14" s="44">
        <v>4.4052863436123352E-3</v>
      </c>
      <c r="BY14" s="44">
        <v>0.88766519823788548</v>
      </c>
      <c r="BZ14" s="44">
        <v>0.10792951541850215</v>
      </c>
      <c r="CA14" s="44">
        <v>0.46102975974604044</v>
      </c>
      <c r="CB14" s="44">
        <v>0.73371647509578541</v>
      </c>
    </row>
    <row r="15" spans="1:80">
      <c r="A15" s="25" t="s">
        <v>52</v>
      </c>
      <c r="B15" s="24">
        <v>1308</v>
      </c>
      <c r="C15" s="24">
        <v>1392</v>
      </c>
      <c r="D15" s="24">
        <v>81</v>
      </c>
      <c r="E15" s="24">
        <v>58</v>
      </c>
      <c r="F15" s="24">
        <v>53</v>
      </c>
      <c r="G15" s="24">
        <v>1.0237003058103975</v>
      </c>
      <c r="H15" s="24">
        <v>4.4342507645259939E-2</v>
      </c>
      <c r="I15" s="24">
        <v>1.0711999999999999</v>
      </c>
      <c r="J15" s="24">
        <v>-6.8042813455657436E-2</v>
      </c>
      <c r="K15" s="24">
        <v>1.0237003058103975</v>
      </c>
      <c r="N15" t="str">
        <f t="shared" si="10"/>
        <v>2013-10-M</v>
      </c>
      <c r="O15" s="2" t="str">
        <f t="shared" si="11"/>
        <v>SY2012-2013=&gt;SY2013-2014</v>
      </c>
      <c r="P15" s="3">
        <v>2013</v>
      </c>
      <c r="Q15" s="3">
        <v>10</v>
      </c>
      <c r="R15" s="3" t="s">
        <v>54</v>
      </c>
      <c r="S15" s="14">
        <f t="shared" si="0"/>
        <v>0.79008746355685133</v>
      </c>
      <c r="T15" s="14">
        <f t="shared" si="1"/>
        <v>3.7900874635568516E-2</v>
      </c>
      <c r="U15" s="14">
        <f t="shared" si="2"/>
        <v>0.79008746355685133</v>
      </c>
      <c r="V15" s="14">
        <f t="shared" si="3"/>
        <v>0.17201166180758021</v>
      </c>
      <c r="W15" s="14">
        <f t="shared" si="15"/>
        <v>0.30951919228156088</v>
      </c>
      <c r="X15" s="14">
        <f>U14*X14</f>
        <v>0.84722222222222221</v>
      </c>
      <c r="Y15" s="14"/>
      <c r="Z15" s="14"/>
      <c r="AB15" t="str">
        <f t="shared" si="17"/>
        <v>2017-8-F</v>
      </c>
      <c r="AC15" s="2" t="str">
        <f t="shared" si="18"/>
        <v>SY2016-2017=&gt;SY2017-2018</v>
      </c>
      <c r="AD15" s="2">
        <v>2017</v>
      </c>
      <c r="AE15" s="3">
        <v>8</v>
      </c>
      <c r="AF15" s="3" t="s">
        <v>53</v>
      </c>
      <c r="AG15" s="27">
        <f>VLOOKUP($AB15,$N$5:$X$186,10,FALSE)</f>
        <v>0.93039294673915551</v>
      </c>
      <c r="AH15" s="27" t="str">
        <f>IF(VLOOKUP($AB15,$N$5:$X$186,11,FALSE)=0,"",VLOOKUP($AB15,$N$5:$X$186,11,FALSE))</f>
        <v/>
      </c>
      <c r="AS15" s="8" t="str">
        <f t="shared" si="5"/>
        <v>SY2015-2016=&gt;SY2016-2017</v>
      </c>
      <c r="AT15" s="9">
        <v>2016</v>
      </c>
      <c r="AU15" s="8">
        <v>10</v>
      </c>
      <c r="AV15" s="10">
        <f t="shared" si="6"/>
        <v>8.2159624413145546E-3</v>
      </c>
      <c r="AW15" s="39"/>
      <c r="AZ15" s="2" t="str">
        <f t="shared" si="14"/>
        <v>SY2012-2013=&gt;SY2013-2014</v>
      </c>
      <c r="BA15" s="3">
        <v>2013</v>
      </c>
      <c r="BB15" s="3">
        <v>10</v>
      </c>
      <c r="BC15" s="4">
        <f t="shared" si="7"/>
        <v>0.78917378917378922</v>
      </c>
      <c r="BD15" s="4">
        <f t="shared" si="8"/>
        <v>3.5612535612535613E-2</v>
      </c>
      <c r="BE15" s="4">
        <f t="shared" si="9"/>
        <v>0.81831610044313152</v>
      </c>
      <c r="BI15" t="str">
        <f>CONCATENATE(BK15,"-",BL15,"-",BM15)</f>
        <v>2016-10-M</v>
      </c>
      <c r="BJ15" s="2" t="str">
        <f>"SY" &amp; TEXT(BK15-1,"0000") &amp; "-" &amp; TEXT(BK15,"0000") &amp; "=&gt;SY" &amp; TEXT(BK15,"0000") &amp; "-" &amp; TEXT(BK15+1,"0000")</f>
        <v>SY2015-2016=&gt;SY2016-2017</v>
      </c>
      <c r="BK15" s="5">
        <v>2016</v>
      </c>
      <c r="BL15" s="2">
        <v>10</v>
      </c>
      <c r="BM15" s="3" t="s">
        <v>54</v>
      </c>
      <c r="BN15" s="35">
        <f>GETPIVOTDATA("Sum of thePR",pivNationCohort,"GenderCode",$R54,"SurveyYear",$P54,"YearOfEd",$Q54)</f>
        <v>0.82914572864321612</v>
      </c>
      <c r="BO15" s="35">
        <f>GETPIVOTDATA("Sum of theRR",pivNationCohort,"GenderCode",$R54,"SurveyYear",$P54,"YearOfEd",$Q54)</f>
        <v>1.2562814070351759E-2</v>
      </c>
      <c r="BP15" s="35">
        <f>GETPIVOTDATA("Sum of theTR",pivNationCohort,"GenderCode",$R54,"SurveyYear",$P54,"YearOfEd",$Q54)</f>
        <v>0.82914572864321612</v>
      </c>
      <c r="BQ15" s="35">
        <f>GETPIVOTDATA("Sum of theDR",pivNationCohort,"GenderCode",$R54,"SurveyYear",$P54,"YearOfEd",$Q54)</f>
        <v>0.15829145728643212</v>
      </c>
      <c r="BR15" s="35">
        <f t="shared" si="16"/>
        <v>0.34699984896892005</v>
      </c>
      <c r="BS15" s="35">
        <f>BP14*BS14</f>
        <v>0.75775193798449614</v>
      </c>
      <c r="BV15" s="52">
        <v>11</v>
      </c>
      <c r="BW15" s="44">
        <v>0.76884422110552764</v>
      </c>
      <c r="BX15" s="44">
        <v>3.2663316582914576E-2</v>
      </c>
      <c r="BY15" s="44">
        <v>0.76884422110552764</v>
      </c>
      <c r="BZ15" s="44">
        <v>0.19849246231155782</v>
      </c>
      <c r="CA15" s="44">
        <v>0.40924007307853372</v>
      </c>
      <c r="CB15" s="44">
        <v>0.65129458031630294</v>
      </c>
    </row>
    <row r="16" spans="1:80">
      <c r="A16" s="23">
        <v>1</v>
      </c>
      <c r="B16" s="24">
        <v>2882</v>
      </c>
      <c r="C16" s="24">
        <v>2590</v>
      </c>
      <c r="D16" s="24">
        <v>38</v>
      </c>
      <c r="E16" s="24">
        <v>106</v>
      </c>
      <c r="F16" s="24">
        <v>74</v>
      </c>
      <c r="G16" s="24">
        <v>0.87300485773768222</v>
      </c>
      <c r="H16" s="24">
        <v>3.678001387925052E-2</v>
      </c>
      <c r="I16" s="24">
        <v>0.90634005763688774</v>
      </c>
      <c r="J16" s="24">
        <v>9.0215128383067222E-2</v>
      </c>
      <c r="K16" s="24">
        <v>0.87300485773768222</v>
      </c>
      <c r="N16" t="str">
        <f t="shared" si="10"/>
        <v>2013-11-M</v>
      </c>
      <c r="O16" s="2" t="str">
        <f t="shared" si="11"/>
        <v>SY2012-2013=&gt;SY2013-2014</v>
      </c>
      <c r="P16" s="3">
        <v>2013</v>
      </c>
      <c r="Q16">
        <v>11</v>
      </c>
      <c r="R16" s="3" t="s">
        <v>54</v>
      </c>
      <c r="S16" s="14">
        <f t="shared" si="0"/>
        <v>0.95238095238095233</v>
      </c>
      <c r="T16" s="14">
        <f t="shared" si="1"/>
        <v>6.8027210884353739E-3</v>
      </c>
      <c r="U16" s="14">
        <f t="shared" si="2"/>
        <v>0.95238095238095233</v>
      </c>
      <c r="V16" s="14">
        <f t="shared" si="3"/>
        <v>4.081632653061229E-2</v>
      </c>
      <c r="W16" s="14">
        <f t="shared" si="15"/>
        <v>0.2445472335519038</v>
      </c>
      <c r="X16" s="14">
        <f t="shared" ref="X16:X17" si="19">U15*X15</f>
        <v>0.66937965662455456</v>
      </c>
      <c r="Y16" s="14"/>
      <c r="Z16" s="14"/>
      <c r="AB16" t="str">
        <f t="shared" si="17"/>
        <v>2017-12-F</v>
      </c>
      <c r="AC16" s="2" t="str">
        <f t="shared" si="18"/>
        <v>SY2016-2017=&gt;SY2017-2018</v>
      </c>
      <c r="AD16" s="2">
        <v>2017</v>
      </c>
      <c r="AE16" s="3">
        <v>12</v>
      </c>
      <c r="AF16" s="3" t="s">
        <v>53</v>
      </c>
      <c r="AG16" s="27">
        <f>VLOOKUP($AB16,$N$5:$X$186,10,FALSE)</f>
        <v>0.36384252963641217</v>
      </c>
      <c r="AH16" s="27">
        <f>IF(VLOOKUP($AB16,$N$5:$X$186,11,FALSE)=0,"",VLOOKUP($AB16,$N$5:$X$186,11,FALSE))</f>
        <v>0.61566045469053754</v>
      </c>
      <c r="AS16" s="8" t="str">
        <f t="shared" si="5"/>
        <v>SY2015-2016=&gt;SY2016-2017</v>
      </c>
      <c r="AT16" s="9">
        <v>2016</v>
      </c>
      <c r="AU16" s="9">
        <v>11</v>
      </c>
      <c r="AV16" s="10">
        <f t="shared" si="6"/>
        <v>2.8301886792452831E-2</v>
      </c>
      <c r="AW16" s="39"/>
      <c r="AZ16" s="2" t="str">
        <f t="shared" si="14"/>
        <v>SY2012-2013=&gt;SY2013-2014</v>
      </c>
      <c r="BA16" s="3">
        <v>2013</v>
      </c>
      <c r="BB16">
        <v>11</v>
      </c>
      <c r="BC16" s="4">
        <f t="shared" si="7"/>
        <v>0.94863013698630139</v>
      </c>
      <c r="BD16" s="4">
        <f t="shared" si="8"/>
        <v>6.8493150684931503E-3</v>
      </c>
      <c r="BE16" s="4">
        <f t="shared" si="9"/>
        <v>0.95517241379310347</v>
      </c>
      <c r="BI16" t="str">
        <f>CONCATENATE(BK16,"-",BL16,"-",BM16)</f>
        <v>2016-11-M</v>
      </c>
      <c r="BJ16" s="2" t="str">
        <f>"SY" &amp; TEXT(BK16-1,"0000") &amp; "-" &amp; TEXT(BK16,"0000") &amp; "=&gt;SY" &amp; TEXT(BK16,"0000") &amp; "-" &amp; TEXT(BK16+1,"0000")</f>
        <v>SY2015-2016=&gt;SY2016-2017</v>
      </c>
      <c r="BK16" s="5">
        <v>2016</v>
      </c>
      <c r="BL16" s="5">
        <v>11</v>
      </c>
      <c r="BM16" s="3" t="s">
        <v>54</v>
      </c>
      <c r="BN16" s="35">
        <f>GETPIVOTDATA("Sum of thePR",pivNationCohort,"GenderCode",$R55,"SurveyYear",$P55,"YearOfEd",$Q55)</f>
        <v>0.82267441860465118</v>
      </c>
      <c r="BO16" s="35">
        <f>GETPIVOTDATA("Sum of theRR",pivNationCohort,"GenderCode",$R55,"SurveyYear",$P55,"YearOfEd",$Q55)</f>
        <v>2.3255813953488372E-2</v>
      </c>
      <c r="BP16" s="35">
        <f>GETPIVOTDATA("Sum of theTR",pivNationCohort,"GenderCode",$R55,"SurveyYear",$P55,"YearOfEd",$Q55)</f>
        <v>0.82267441860465118</v>
      </c>
      <c r="BQ16" s="35">
        <f>GETPIVOTDATA("Sum of theDR",pivNationCohort,"GenderCode",$R55,"SurveyYear",$P55,"YearOfEd",$Q55)</f>
        <v>0.15406976744186041</v>
      </c>
      <c r="BR16" s="35">
        <f t="shared" si="16"/>
        <v>0.28771344261242116</v>
      </c>
      <c r="BS16" s="35">
        <f t="shared" ref="BS16:BS17" si="20">BP15*BS15</f>
        <v>0.62828678275096417</v>
      </c>
      <c r="BV16" s="52">
        <v>12</v>
      </c>
      <c r="BW16" s="44">
        <v>0</v>
      </c>
      <c r="BX16" s="44">
        <v>0</v>
      </c>
      <c r="BY16" s="44">
        <v>0</v>
      </c>
      <c r="BZ16" s="44">
        <v>1</v>
      </c>
      <c r="CA16" s="44">
        <v>0.31464186523123444</v>
      </c>
      <c r="CB16" s="44">
        <v>0.5007440743135394</v>
      </c>
    </row>
    <row r="17" spans="1:80">
      <c r="A17" s="25" t="s">
        <v>53</v>
      </c>
      <c r="B17" s="24">
        <v>710</v>
      </c>
      <c r="C17" s="24">
        <v>658</v>
      </c>
      <c r="D17" s="24">
        <v>8</v>
      </c>
      <c r="E17" s="24">
        <v>21</v>
      </c>
      <c r="F17" s="24">
        <v>16</v>
      </c>
      <c r="G17" s="24">
        <v>0.90422535211267607</v>
      </c>
      <c r="H17" s="24">
        <v>2.9577464788732393E-2</v>
      </c>
      <c r="I17" s="24">
        <v>0.93178519593613929</v>
      </c>
      <c r="J17" s="24">
        <v>6.6197183098591572E-2</v>
      </c>
      <c r="K17" s="24">
        <v>0.90422535211267607</v>
      </c>
      <c r="N17" t="str">
        <f t="shared" si="10"/>
        <v>2013-12-M</v>
      </c>
      <c r="O17" s="2" t="str">
        <f t="shared" si="11"/>
        <v>SY2012-2013=&gt;SY2013-2014</v>
      </c>
      <c r="P17" s="3">
        <v>2013</v>
      </c>
      <c r="Q17" s="3">
        <v>12</v>
      </c>
      <c r="R17" s="3" t="s">
        <v>54</v>
      </c>
      <c r="S17" s="14">
        <f t="shared" si="0"/>
        <v>0</v>
      </c>
      <c r="T17" s="14">
        <f t="shared" si="1"/>
        <v>0</v>
      </c>
      <c r="U17" s="14">
        <f t="shared" si="2"/>
        <v>0</v>
      </c>
      <c r="V17" s="14">
        <f t="shared" si="3"/>
        <v>1</v>
      </c>
      <c r="W17" s="14">
        <f t="shared" si="15"/>
        <v>0.23290212719228931</v>
      </c>
      <c r="X17" s="14">
        <f t="shared" si="19"/>
        <v>0.6375044348805281</v>
      </c>
      <c r="Y17" s="14"/>
      <c r="Z17" s="14"/>
      <c r="AB17" t="str">
        <f t="shared" si="17"/>
        <v>2018-8-F</v>
      </c>
      <c r="AC17" s="2" t="str">
        <f t="shared" si="18"/>
        <v>SY2017-2018=&gt;SY2018-2019</v>
      </c>
      <c r="AD17" s="2">
        <v>2018</v>
      </c>
      <c r="AE17" s="3">
        <v>8</v>
      </c>
      <c r="AF17" s="3" t="s">
        <v>53</v>
      </c>
      <c r="AG17" s="27">
        <f>VLOOKUP($AB17,$N$5:$X$186,10,FALSE)</f>
        <v>0.83867803969008992</v>
      </c>
      <c r="AH17" s="27" t="str">
        <f>IF(VLOOKUP($AB17,$N$5:$X$186,11,FALSE)=0,"",VLOOKUP($AB17,$N$5:$X$186,11,FALSE))</f>
        <v/>
      </c>
      <c r="AS17" s="8" t="str">
        <f t="shared" si="5"/>
        <v>SY2015-2016=&gt;SY2016-2017</v>
      </c>
      <c r="AT17" s="9">
        <v>2016</v>
      </c>
      <c r="AU17" s="8">
        <v>12</v>
      </c>
      <c r="AV17" s="10">
        <f t="shared" si="6"/>
        <v>0</v>
      </c>
      <c r="AW17" s="39"/>
      <c r="AZ17" s="2" t="str">
        <f t="shared" si="14"/>
        <v>SY2012-2013=&gt;SY2013-2014</v>
      </c>
      <c r="BA17" s="3">
        <v>2013</v>
      </c>
      <c r="BB17" s="3">
        <v>12</v>
      </c>
      <c r="BC17" s="4">
        <f t="shared" si="7"/>
        <v>0</v>
      </c>
      <c r="BD17" s="4">
        <f t="shared" si="8"/>
        <v>0</v>
      </c>
      <c r="BE17" s="4">
        <f t="shared" si="9"/>
        <v>0</v>
      </c>
      <c r="BI17" t="str">
        <f>CONCATENATE(BK17,"-",BL17,"-",BM17)</f>
        <v>2016-12-M</v>
      </c>
      <c r="BJ17" s="2" t="str">
        <f>"SY" &amp; TEXT(BK17-1,"0000") &amp; "-" &amp; TEXT(BK17,"0000") &amp; "=&gt;SY" &amp; TEXT(BK17,"0000") &amp; "-" &amp; TEXT(BK17+1,"0000")</f>
        <v>SY2015-2016=&gt;SY2016-2017</v>
      </c>
      <c r="BK17" s="5">
        <v>2016</v>
      </c>
      <c r="BL17" s="2">
        <v>12</v>
      </c>
      <c r="BM17" s="3" t="s">
        <v>54</v>
      </c>
      <c r="BN17" s="35">
        <f>GETPIVOTDATA("Sum of thePR",pivNationCohort,"GenderCode",$R56,"SurveyYear",$P56,"YearOfEd",$Q56)</f>
        <v>0</v>
      </c>
      <c r="BO17" s="35">
        <f>GETPIVOTDATA("Sum of theRR",pivNationCohort,"GenderCode",$R56,"SurveyYear",$P56,"YearOfEd",$Q56)</f>
        <v>0</v>
      </c>
      <c r="BP17" s="35">
        <f>GETPIVOTDATA("Sum of theTR",pivNationCohort,"GenderCode",$R56,"SurveyYear",$P56,"YearOfEd",$Q56)</f>
        <v>0</v>
      </c>
      <c r="BQ17" s="35">
        <f>GETPIVOTDATA("Sum of theDR",pivNationCohort,"GenderCode",$R56,"SurveyYear",$P56,"YearOfEd",$Q56)</f>
        <v>1</v>
      </c>
      <c r="BR17" s="35">
        <f t="shared" si="16"/>
        <v>0.23669448912591626</v>
      </c>
      <c r="BS17" s="49">
        <f t="shared" si="20"/>
        <v>0.51687546371663629</v>
      </c>
      <c r="BV17" s="43" t="s">
        <v>54</v>
      </c>
      <c r="BW17" s="44">
        <v>0.82772914388146235</v>
      </c>
      <c r="BX17" s="44">
        <v>2.8010651163235954E-2</v>
      </c>
      <c r="BY17" s="44">
        <v>0.82772914388146235</v>
      </c>
      <c r="BZ17" s="44">
        <v>0.14426020495530167</v>
      </c>
      <c r="CA17" s="44">
        <v>0.61603324667227632</v>
      </c>
      <c r="CB17" s="44">
        <v>0.72572854611302418</v>
      </c>
    </row>
    <row r="18" spans="1:80">
      <c r="A18" s="25" t="s">
        <v>54</v>
      </c>
      <c r="B18" s="24">
        <v>731</v>
      </c>
      <c r="C18" s="24">
        <v>637</v>
      </c>
      <c r="D18" s="24">
        <v>11</v>
      </c>
      <c r="E18" s="24">
        <v>32</v>
      </c>
      <c r="F18" s="24">
        <v>21</v>
      </c>
      <c r="G18" s="24">
        <v>0.84268125854993159</v>
      </c>
      <c r="H18" s="24">
        <v>4.3775649794801641E-2</v>
      </c>
      <c r="I18" s="24">
        <v>0.88125894134477822</v>
      </c>
      <c r="J18" s="24">
        <v>0.11354309165526677</v>
      </c>
      <c r="K18" s="24">
        <v>0.84268125854993159</v>
      </c>
      <c r="N18" t="str">
        <f t="shared" si="10"/>
        <v>2014-0-M</v>
      </c>
      <c r="O18" s="2" t="str">
        <f t="shared" si="11"/>
        <v>SY2013-2014=&gt;SY2014-2015</v>
      </c>
      <c r="P18" s="5">
        <v>2014</v>
      </c>
      <c r="Q18">
        <v>0</v>
      </c>
      <c r="R18" s="3" t="s">
        <v>54</v>
      </c>
      <c r="S18" s="14">
        <f t="shared" si="0"/>
        <v>0.86647727272727271</v>
      </c>
      <c r="T18" s="14">
        <f t="shared" si="1"/>
        <v>3.2670454545454544E-2</v>
      </c>
      <c r="U18" s="14">
        <f t="shared" si="2"/>
        <v>0.86647727272727271</v>
      </c>
      <c r="V18" s="14">
        <f t="shared" si="3"/>
        <v>0.10085227272727271</v>
      </c>
      <c r="W18" s="14"/>
      <c r="X18" s="15"/>
      <c r="Y18" s="15"/>
      <c r="Z18" s="15"/>
      <c r="AB18" t="str">
        <f t="shared" si="17"/>
        <v>2018-12-F</v>
      </c>
      <c r="AC18" s="2" t="str">
        <f t="shared" si="18"/>
        <v>SY2017-2018=&gt;SY2018-2019</v>
      </c>
      <c r="AD18" s="2">
        <v>2018</v>
      </c>
      <c r="AE18" s="3">
        <v>12</v>
      </c>
      <c r="AF18" s="3" t="s">
        <v>53</v>
      </c>
      <c r="AG18" s="27">
        <f>VLOOKUP($AB18,$N$5:$X$186,10,FALSE)</f>
        <v>0.41290059964132297</v>
      </c>
      <c r="AH18" s="27">
        <f>IF(VLOOKUP($AB18,$N$5:$X$186,11,FALSE)=0,"",VLOOKUP($AB18,$N$5:$X$186,11,FALSE))</f>
        <v>0.76790023179068123</v>
      </c>
      <c r="AS18" s="8" t="str">
        <f t="shared" si="5"/>
        <v>SY2016-2017=&gt;SY2017-2018</v>
      </c>
      <c r="AT18" s="9">
        <v>2017</v>
      </c>
      <c r="AU18" s="9">
        <v>0</v>
      </c>
      <c r="AV18" s="10">
        <f t="shared" si="6"/>
        <v>2.1097046413502109E-2</v>
      </c>
      <c r="AW18" s="11" t="s">
        <v>34</v>
      </c>
      <c r="AZ18" s="2" t="str">
        <f t="shared" si="14"/>
        <v>SY2013-2014=&gt;SY2014-2015</v>
      </c>
      <c r="BA18" s="5">
        <v>2014</v>
      </c>
      <c r="BB18">
        <v>0</v>
      </c>
      <c r="BC18" s="4">
        <f t="shared" si="7"/>
        <v>0.82865370770338376</v>
      </c>
      <c r="BD18" s="4">
        <f t="shared" si="8"/>
        <v>2.9517638588912886E-2</v>
      </c>
      <c r="BE18" s="4">
        <f t="shared" si="9"/>
        <v>0.85385756676557867</v>
      </c>
      <c r="BI18" t="str">
        <f>CONCATENATE(BK18,"-",BL18,"-",BM18)</f>
        <v>2017-0-M</v>
      </c>
      <c r="BJ18" s="2" t="str">
        <f>"SY" &amp; TEXT(BK18-1,"0000") &amp; "-" &amp; TEXT(BK18,"0000") &amp; "=&gt;SY" &amp; TEXT(BK18,"0000") &amp; "-" &amp; TEXT(BK18+1,"0000")</f>
        <v>SY2016-2017=&gt;SY2017-2018</v>
      </c>
      <c r="BK18" s="5">
        <v>2017</v>
      </c>
      <c r="BL18" s="5">
        <v>0</v>
      </c>
      <c r="BM18" s="3" t="s">
        <v>54</v>
      </c>
      <c r="BN18" s="35">
        <f>GETPIVOTDATA("Sum of thePR",pivNationCohort,"GenderCode",$R57,"SurveyYear",$P57,"YearOfEd",$Q57)</f>
        <v>1.0869565217391304</v>
      </c>
      <c r="BO18" s="35">
        <f>GETPIVOTDATA("Sum of theRR",pivNationCohort,"GenderCode",$R57,"SurveyYear",$P57,"YearOfEd",$Q57)</f>
        <v>2.4154589371980676E-2</v>
      </c>
      <c r="BP18" s="35">
        <f>GETPIVOTDATA("Sum of theTR",pivNationCohort,"GenderCode",$R57,"SurveyYear",$P57,"YearOfEd",$Q57)</f>
        <v>1.0869565217391304</v>
      </c>
      <c r="BQ18" s="35">
        <f>GETPIVOTDATA("Sum of theDR",pivNationCohort,"GenderCode",$R57,"SurveyYear",$P57,"YearOfEd",$Q57)</f>
        <v>-0.11111111111111116</v>
      </c>
      <c r="BR18" s="35"/>
      <c r="BS18" s="35"/>
      <c r="BV18" s="52">
        <v>0</v>
      </c>
      <c r="BW18" s="44">
        <v>0.99688473520249221</v>
      </c>
      <c r="BX18" s="44">
        <v>1.7133956386292833E-2</v>
      </c>
      <c r="BY18" s="44">
        <v>0.99688473520249221</v>
      </c>
      <c r="BZ18" s="44">
        <v>-1.4018691588784993E-2</v>
      </c>
      <c r="CA18" s="44"/>
      <c r="CB18" s="44"/>
    </row>
    <row r="19" spans="1:80" ht="15">
      <c r="A19" s="25" t="s">
        <v>52</v>
      </c>
      <c r="B19" s="24">
        <v>1441</v>
      </c>
      <c r="C19" s="24">
        <v>1295</v>
      </c>
      <c r="D19" s="24">
        <v>19</v>
      </c>
      <c r="E19" s="24">
        <v>53</v>
      </c>
      <c r="F19" s="24">
        <v>37</v>
      </c>
      <c r="G19" s="24">
        <v>0.87300485773768222</v>
      </c>
      <c r="H19" s="24">
        <v>3.678001387925052E-2</v>
      </c>
      <c r="I19" s="24">
        <v>0.90634005763688774</v>
      </c>
      <c r="J19" s="24">
        <v>9.0215128383067222E-2</v>
      </c>
      <c r="K19" s="24">
        <v>0.87300485773768222</v>
      </c>
      <c r="N19" t="str">
        <f t="shared" si="10"/>
        <v>2014-1-M</v>
      </c>
      <c r="O19" s="2" t="str">
        <f t="shared" si="11"/>
        <v>SY2013-2014=&gt;SY2014-2015</v>
      </c>
      <c r="P19" s="5">
        <v>2014</v>
      </c>
      <c r="Q19" s="5">
        <v>1</v>
      </c>
      <c r="R19" s="3" t="s">
        <v>54</v>
      </c>
      <c r="S19" s="14">
        <f t="shared" si="0"/>
        <v>0.88098693759071123</v>
      </c>
      <c r="T19" s="14">
        <f t="shared" si="1"/>
        <v>7.1117561683599423E-2</v>
      </c>
      <c r="U19" s="14">
        <f t="shared" si="2"/>
        <v>0.88098693759071123</v>
      </c>
      <c r="V19" s="14">
        <f t="shared" si="3"/>
        <v>4.7895500725689377E-2</v>
      </c>
      <c r="W19" s="14">
        <v>1</v>
      </c>
      <c r="X19" s="15"/>
      <c r="Y19" s="15"/>
      <c r="Z19" s="15"/>
      <c r="AB19" t="str">
        <f t="shared" si="17"/>
        <v>2019-8-F</v>
      </c>
      <c r="AC19" s="2" t="str">
        <f t="shared" si="18"/>
        <v>SY2018-2019=&gt;SY2019-2020</v>
      </c>
      <c r="AD19" s="2">
        <v>2019</v>
      </c>
      <c r="AE19" s="3">
        <v>8</v>
      </c>
      <c r="AF19" s="3" t="s">
        <v>53</v>
      </c>
      <c r="AG19" s="27">
        <f>VLOOKUP($AB19,$N$5:$X$186,10,FALSE)</f>
        <v>0.80020400656094293</v>
      </c>
      <c r="AH19" s="27" t="str">
        <f>IF(VLOOKUP($AB19,$N$5:$X$186,11,FALSE)=0,"",VLOOKUP($AB19,$N$5:$X$186,11,FALSE))</f>
        <v/>
      </c>
      <c r="AI19" s="7"/>
      <c r="AJ19" s="7"/>
      <c r="AK19" s="7"/>
      <c r="AL19" s="7"/>
      <c r="AM19" s="7"/>
      <c r="AN19" s="7"/>
      <c r="AO19" s="7"/>
      <c r="AP19" s="7"/>
      <c r="AS19" s="8" t="str">
        <f t="shared" si="5"/>
        <v>SY2016-2017=&gt;SY2017-2018</v>
      </c>
      <c r="AT19" s="9">
        <v>2017</v>
      </c>
      <c r="AU19" s="8">
        <v>1</v>
      </c>
      <c r="AV19" s="10">
        <f t="shared" si="6"/>
        <v>2.0651310563939634E-2</v>
      </c>
      <c r="AW19" s="39" t="s">
        <v>35</v>
      </c>
      <c r="AZ19" s="2" t="str">
        <f t="shared" si="14"/>
        <v>SY2013-2014=&gt;SY2014-2015</v>
      </c>
      <c r="BA19" s="5">
        <v>2014</v>
      </c>
      <c r="BB19" s="5">
        <v>1</v>
      </c>
      <c r="BC19" s="4">
        <f t="shared" si="7"/>
        <v>0.8943965517241379</v>
      </c>
      <c r="BD19" s="4">
        <f t="shared" si="8"/>
        <v>6.0344827586206899E-2</v>
      </c>
      <c r="BE19" s="4">
        <f t="shared" si="9"/>
        <v>0.951834862385321</v>
      </c>
      <c r="BI19" t="str">
        <f>CONCATENATE(BK19,"-",BL19,"-",BM19)</f>
        <v>2017-1-M</v>
      </c>
      <c r="BJ19" s="2" t="str">
        <f>"SY" &amp; TEXT(BK19-1,"0000") &amp; "-" &amp; TEXT(BK19,"0000") &amp; "=&gt;SY" &amp; TEXT(BK19,"0000") &amp; "-" &amp; TEXT(BK19+1,"0000")</f>
        <v>SY2016-2017=&gt;SY2017-2018</v>
      </c>
      <c r="BK19" s="5">
        <v>2017</v>
      </c>
      <c r="BL19" s="2">
        <v>1</v>
      </c>
      <c r="BM19" s="3" t="s">
        <v>54</v>
      </c>
      <c r="BN19" s="35">
        <f>GETPIVOTDATA("Sum of thePR",pivNationCohort,"GenderCode",$R58,"SurveyYear",$P58,"YearOfEd",$Q58)</f>
        <v>0.93134328358208951</v>
      </c>
      <c r="BO19" s="35">
        <f>GETPIVOTDATA("Sum of theRR",pivNationCohort,"GenderCode",$R58,"SurveyYear",$P58,"YearOfEd",$Q58)</f>
        <v>2.6865671641791045E-2</v>
      </c>
      <c r="BP19" s="35">
        <f>GETPIVOTDATA("Sum of theTR",pivNationCohort,"GenderCode",$R58,"SurveyYear",$P58,"YearOfEd",$Q58)</f>
        <v>0.93134328358208951</v>
      </c>
      <c r="BQ19" s="35">
        <f>GETPIVOTDATA("Sum of theDR",pivNationCohort,"GenderCode",$R58,"SurveyYear",$P58,"YearOfEd",$Q58)</f>
        <v>4.179104477611939E-2</v>
      </c>
      <c r="BR19" s="35">
        <v>1</v>
      </c>
      <c r="BS19" s="35"/>
      <c r="BV19" s="52">
        <v>1</v>
      </c>
      <c r="BW19" s="44">
        <v>0.9285714285714286</v>
      </c>
      <c r="BX19" s="44">
        <v>4.2857142857142858E-2</v>
      </c>
      <c r="BY19" s="44">
        <v>0.9285714285714286</v>
      </c>
      <c r="BZ19" s="44">
        <v>2.8571428571428581E-2</v>
      </c>
      <c r="CA19" s="44">
        <v>1</v>
      </c>
      <c r="CB19" s="44"/>
    </row>
    <row r="20" spans="1:80" ht="15">
      <c r="A20" s="23">
        <v>2</v>
      </c>
      <c r="B20" s="24">
        <v>2666</v>
      </c>
      <c r="C20" s="24">
        <v>2534</v>
      </c>
      <c r="D20" s="24">
        <v>58</v>
      </c>
      <c r="E20" s="24">
        <v>74</v>
      </c>
      <c r="F20" s="24">
        <v>64</v>
      </c>
      <c r="G20" s="24">
        <v>0.92648162040510129</v>
      </c>
      <c r="H20" s="24">
        <v>2.7756939234808702E-2</v>
      </c>
      <c r="I20" s="24">
        <v>0.95293209876543217</v>
      </c>
      <c r="J20" s="24">
        <v>4.576144036009E-2</v>
      </c>
      <c r="K20" s="24">
        <v>0.92648162040510129</v>
      </c>
      <c r="N20" t="str">
        <f t="shared" si="10"/>
        <v>2014-2-M</v>
      </c>
      <c r="O20" s="2" t="str">
        <f t="shared" si="11"/>
        <v>SY2013-2014=&gt;SY2014-2015</v>
      </c>
      <c r="P20" s="5">
        <v>2014</v>
      </c>
      <c r="Q20">
        <v>2</v>
      </c>
      <c r="R20" s="3" t="s">
        <v>54</v>
      </c>
      <c r="S20" s="14">
        <f t="shared" si="0"/>
        <v>1.053375196232339</v>
      </c>
      <c r="T20" s="14">
        <f t="shared" si="1"/>
        <v>7.2213500784929358E-2</v>
      </c>
      <c r="U20" s="14">
        <f t="shared" si="2"/>
        <v>1.053375196232339</v>
      </c>
      <c r="V20" s="14">
        <f t="shared" si="3"/>
        <v>-0.12558869701726838</v>
      </c>
      <c r="W20" s="14">
        <f>U19*W19</f>
        <v>0.88098693759071123</v>
      </c>
      <c r="X20" s="15"/>
      <c r="Y20" s="15"/>
      <c r="Z20" s="15"/>
      <c r="AB20" t="str">
        <f t="shared" si="17"/>
        <v>2019-12-F</v>
      </c>
      <c r="AC20" s="2" t="str">
        <f t="shared" si="18"/>
        <v>SY2018-2019=&gt;SY2019-2020</v>
      </c>
      <c r="AD20" s="2">
        <v>2019</v>
      </c>
      <c r="AE20" s="3">
        <v>12</v>
      </c>
      <c r="AF20" s="3" t="s">
        <v>53</v>
      </c>
      <c r="AG20" s="27">
        <f>VLOOKUP($AB20,$N$5:$X$186,10,FALSE)</f>
        <v>0.3253817824373027</v>
      </c>
      <c r="AH20" s="27">
        <f>IF(VLOOKUP($AB20,$N$5:$X$186,11,FALSE)=0,"",VLOOKUP($AB20,$N$5:$X$186,11,FALSE))</f>
        <v>0.63656449561289663</v>
      </c>
      <c r="AI20" s="7"/>
      <c r="AJ20" s="7"/>
      <c r="AK20" s="7"/>
      <c r="AL20" s="7"/>
      <c r="AM20" s="7"/>
      <c r="AN20" s="7"/>
      <c r="AO20" s="7"/>
      <c r="AP20" s="7"/>
      <c r="AS20" s="8" t="str">
        <f t="shared" si="5"/>
        <v>SY2016-2017=&gt;SY2017-2018</v>
      </c>
      <c r="AT20" s="9">
        <v>2017</v>
      </c>
      <c r="AU20" s="9">
        <v>2</v>
      </c>
      <c r="AV20" s="10">
        <f t="shared" si="6"/>
        <v>3.3503277494537506E-2</v>
      </c>
      <c r="AW20" s="39"/>
      <c r="AZ20" s="2" t="str">
        <f t="shared" si="14"/>
        <v>SY2013-2014=&gt;SY2014-2015</v>
      </c>
      <c r="BA20" s="5">
        <v>2014</v>
      </c>
      <c r="BB20">
        <v>2</v>
      </c>
      <c r="BC20" s="4">
        <f t="shared" si="7"/>
        <v>1.0409266409266409</v>
      </c>
      <c r="BD20" s="4">
        <f t="shared" si="8"/>
        <v>6.4864864864864868E-2</v>
      </c>
      <c r="BE20" s="4">
        <f t="shared" si="9"/>
        <v>1.1131296449215524</v>
      </c>
      <c r="BI20" t="str">
        <f>CONCATENATE(BK20,"-",BL20,"-",BM20)</f>
        <v>2017-2-M</v>
      </c>
      <c r="BJ20" s="2" t="str">
        <f>"SY" &amp; TEXT(BK20-1,"0000") &amp; "-" &amp; TEXT(BK20,"0000") &amp; "=&gt;SY" &amp; TEXT(BK20,"0000") &amp; "-" &amp; TEXT(BK20+1,"0000")</f>
        <v>SY2016-2017=&gt;SY2017-2018</v>
      </c>
      <c r="BK20" s="5">
        <v>2017</v>
      </c>
      <c r="BL20" s="5">
        <v>2</v>
      </c>
      <c r="BM20" s="3" t="s">
        <v>54</v>
      </c>
      <c r="BN20" s="35">
        <f>GETPIVOTDATA("Sum of thePR",pivNationCohort,"GenderCode",$R59,"SurveyYear",$P59,"YearOfEd",$Q59)</f>
        <v>0.88355167394468703</v>
      </c>
      <c r="BO20" s="35">
        <f>GETPIVOTDATA("Sum of theRR",pivNationCohort,"GenderCode",$R59,"SurveyYear",$P59,"YearOfEd",$Q59)</f>
        <v>4.2212518195050945E-2</v>
      </c>
      <c r="BP20" s="35">
        <f>GETPIVOTDATA("Sum of theTR",pivNationCohort,"GenderCode",$R59,"SurveyYear",$P59,"YearOfEd",$Q59)</f>
        <v>0.88355167394468703</v>
      </c>
      <c r="BQ20" s="35">
        <f>GETPIVOTDATA("Sum of theDR",pivNationCohort,"GenderCode",$R59,"SurveyYear",$P59,"YearOfEd",$Q59)</f>
        <v>7.4235807860262071E-2</v>
      </c>
      <c r="BR20" s="35">
        <f>BP19*BR19</f>
        <v>0.93134328358208951</v>
      </c>
      <c r="BS20" s="35"/>
      <c r="BV20" s="52">
        <v>2</v>
      </c>
      <c r="BW20" s="44">
        <v>0.89795918367346939</v>
      </c>
      <c r="BX20" s="44">
        <v>5.0340136054421766E-2</v>
      </c>
      <c r="BY20" s="44">
        <v>0.89795918367346939</v>
      </c>
      <c r="BZ20" s="44">
        <v>5.1700680272108834E-2</v>
      </c>
      <c r="CA20" s="44">
        <v>0.9285714285714286</v>
      </c>
      <c r="CB20" s="44"/>
    </row>
    <row r="21" spans="1:80" ht="15">
      <c r="A21" s="25" t="s">
        <v>53</v>
      </c>
      <c r="B21" s="24">
        <v>656</v>
      </c>
      <c r="C21" s="24">
        <v>624</v>
      </c>
      <c r="D21" s="24">
        <v>14</v>
      </c>
      <c r="E21" s="24">
        <v>16</v>
      </c>
      <c r="F21" s="24">
        <v>11</v>
      </c>
      <c r="G21" s="24">
        <v>0.93445121951219512</v>
      </c>
      <c r="H21" s="24">
        <v>2.4390243902439025E-2</v>
      </c>
      <c r="I21" s="24">
        <v>0.95781250000000007</v>
      </c>
      <c r="J21" s="24">
        <v>4.1158536585365835E-2</v>
      </c>
      <c r="K21" s="24">
        <v>0.93445121951219512</v>
      </c>
      <c r="N21" t="str">
        <f t="shared" si="10"/>
        <v>2014-3-M</v>
      </c>
      <c r="O21" s="2" t="str">
        <f t="shared" si="11"/>
        <v>SY2013-2014=&gt;SY2014-2015</v>
      </c>
      <c r="P21" s="5">
        <v>2014</v>
      </c>
      <c r="Q21" s="5">
        <v>3</v>
      </c>
      <c r="R21" s="3" t="s">
        <v>54</v>
      </c>
      <c r="S21" s="14">
        <f t="shared" si="0"/>
        <v>0.98133748055987557</v>
      </c>
      <c r="T21" s="14">
        <f t="shared" si="1"/>
        <v>5.4432348367029551E-2</v>
      </c>
      <c r="U21" s="14">
        <f t="shared" si="2"/>
        <v>0.98133748055987557</v>
      </c>
      <c r="V21" s="14">
        <f t="shared" si="3"/>
        <v>-3.5769828926905056E-2</v>
      </c>
      <c r="W21" s="14">
        <f t="shared" ref="W21:W30" si="21">U20*W20</f>
        <v>0.92800978826274283</v>
      </c>
      <c r="X21" s="15"/>
      <c r="Y21" s="15"/>
      <c r="Z21" s="15"/>
      <c r="AH21" s="7"/>
      <c r="AI21" s="7"/>
      <c r="AJ21" s="7"/>
      <c r="AK21" s="7"/>
      <c r="AL21" s="7"/>
      <c r="AM21" s="7"/>
      <c r="AN21" s="7"/>
      <c r="AO21" s="7"/>
      <c r="AP21" s="7"/>
      <c r="AS21" s="8" t="str">
        <f t="shared" si="5"/>
        <v>SY2016-2017=&gt;SY2017-2018</v>
      </c>
      <c r="AT21" s="9">
        <v>2017</v>
      </c>
      <c r="AU21" s="8">
        <v>3</v>
      </c>
      <c r="AV21" s="10">
        <f t="shared" si="6"/>
        <v>2.5171624713958809E-2</v>
      </c>
      <c r="AW21" s="39"/>
      <c r="AZ21" s="2" t="str">
        <f t="shared" si="14"/>
        <v>SY2013-2014=&gt;SY2014-2015</v>
      </c>
      <c r="BA21" s="5">
        <v>2014</v>
      </c>
      <c r="BB21" s="5">
        <v>3</v>
      </c>
      <c r="BC21" s="4">
        <f t="shared" si="7"/>
        <v>0.98105761641673239</v>
      </c>
      <c r="BD21" s="4">
        <f t="shared" si="8"/>
        <v>4.7355958958168902E-2</v>
      </c>
      <c r="BE21" s="4">
        <f t="shared" si="9"/>
        <v>1.0298260149130074</v>
      </c>
      <c r="BI21" t="str">
        <f>CONCATENATE(BK21,"-",BL21,"-",BM21)</f>
        <v>2017-3-M</v>
      </c>
      <c r="BJ21" s="2" t="str">
        <f>"SY" &amp; TEXT(BK21-1,"0000") &amp; "-" &amp; TEXT(BK21,"0000") &amp; "=&gt;SY" &amp; TEXT(BK21,"0000") &amp; "-" &amp; TEXT(BK21+1,"0000")</f>
        <v>SY2016-2017=&gt;SY2017-2018</v>
      </c>
      <c r="BK21" s="5">
        <v>2017</v>
      </c>
      <c r="BL21" s="2">
        <v>3</v>
      </c>
      <c r="BM21" s="3" t="s">
        <v>54</v>
      </c>
      <c r="BN21" s="35">
        <f>GETPIVOTDATA("Sum of thePR",pivNationCohort,"GenderCode",$R60,"SurveyYear",$P60,"YearOfEd",$Q60)</f>
        <v>0.87865497076023391</v>
      </c>
      <c r="BO21" s="35">
        <f>GETPIVOTDATA("Sum of theRR",pivNationCohort,"GenderCode",$R60,"SurveyYear",$P60,"YearOfEd",$Q60)</f>
        <v>3.5087719298245612E-2</v>
      </c>
      <c r="BP21" s="35">
        <f>GETPIVOTDATA("Sum of theTR",pivNationCohort,"GenderCode",$R60,"SurveyYear",$P60,"YearOfEd",$Q60)</f>
        <v>0.87865497076023391</v>
      </c>
      <c r="BQ21" s="35">
        <f>GETPIVOTDATA("Sum of theDR",pivNationCohort,"GenderCode",$R60,"SurveyYear",$P60,"YearOfEd",$Q60)</f>
        <v>8.6257309941520477E-2</v>
      </c>
      <c r="BR21" s="35">
        <f t="shared" ref="BR21:BR30" si="22">BP20*BR20</f>
        <v>0.8228899172260965</v>
      </c>
      <c r="BS21" s="35"/>
      <c r="BV21" s="52">
        <v>3</v>
      </c>
      <c r="BW21" s="44">
        <v>0.86458333333333337</v>
      </c>
      <c r="BX21" s="44">
        <v>3.125E-2</v>
      </c>
      <c r="BY21" s="44">
        <v>0.86458333333333337</v>
      </c>
      <c r="BZ21" s="44">
        <v>0.10416666666666663</v>
      </c>
      <c r="CA21" s="44">
        <v>0.83381924198250734</v>
      </c>
      <c r="CB21" s="44"/>
    </row>
    <row r="22" spans="1:80" ht="15">
      <c r="A22" s="25" t="s">
        <v>54</v>
      </c>
      <c r="B22" s="24">
        <v>677</v>
      </c>
      <c r="C22" s="24">
        <v>643</v>
      </c>
      <c r="D22" s="24">
        <v>15</v>
      </c>
      <c r="E22" s="24">
        <v>21</v>
      </c>
      <c r="F22" s="24">
        <v>21</v>
      </c>
      <c r="G22" s="24">
        <v>0.91875923190546527</v>
      </c>
      <c r="H22" s="24">
        <v>3.10192023633678E-2</v>
      </c>
      <c r="I22" s="24">
        <v>0.94817073170731703</v>
      </c>
      <c r="J22" s="24">
        <v>5.0221565731166984E-2</v>
      </c>
      <c r="K22" s="24">
        <v>0.91875923190546527</v>
      </c>
      <c r="N22" t="str">
        <f t="shared" si="10"/>
        <v>2014-4-M</v>
      </c>
      <c r="O22" s="2" t="str">
        <f t="shared" si="11"/>
        <v>SY2013-2014=&gt;SY2014-2015</v>
      </c>
      <c r="P22" s="5">
        <v>2014</v>
      </c>
      <c r="Q22">
        <v>4</v>
      </c>
      <c r="R22" s="3" t="s">
        <v>54</v>
      </c>
      <c r="S22" s="14">
        <f t="shared" si="0"/>
        <v>0.96666666666666667</v>
      </c>
      <c r="T22" s="14">
        <f t="shared" si="1"/>
        <v>4.2424242424242427E-2</v>
      </c>
      <c r="U22" s="14">
        <f t="shared" si="2"/>
        <v>0.96666666666666667</v>
      </c>
      <c r="V22" s="14">
        <f t="shared" si="3"/>
        <v>-9.0909090909090384E-3</v>
      </c>
      <c r="W22" s="14">
        <f t="shared" si="21"/>
        <v>0.91069078754866362</v>
      </c>
      <c r="X22" s="15"/>
      <c r="Y22" s="15"/>
      <c r="Z22" s="15"/>
      <c r="AH22" s="7"/>
      <c r="AI22" s="7"/>
      <c r="AJ22" s="7"/>
      <c r="AK22" s="7"/>
      <c r="AL22" s="7"/>
      <c r="AM22" s="7"/>
      <c r="AN22" s="7"/>
      <c r="AO22" s="7"/>
      <c r="AP22" s="7"/>
      <c r="AS22" s="8" t="str">
        <f t="shared" si="5"/>
        <v>SY2016-2017=&gt;SY2017-2018</v>
      </c>
      <c r="AT22" s="9">
        <v>2017</v>
      </c>
      <c r="AU22" s="9">
        <v>4</v>
      </c>
      <c r="AV22" s="10">
        <f t="shared" si="6"/>
        <v>1.8684603886397609E-2</v>
      </c>
      <c r="AW22" s="39"/>
      <c r="AZ22" s="2" t="str">
        <f t="shared" si="14"/>
        <v>SY2013-2014=&gt;SY2014-2015</v>
      </c>
      <c r="BA22" s="5">
        <v>2014</v>
      </c>
      <c r="BB22">
        <v>4</v>
      </c>
      <c r="BC22" s="4">
        <f t="shared" si="7"/>
        <v>0.98648648648648651</v>
      </c>
      <c r="BD22" s="4">
        <f t="shared" si="8"/>
        <v>3.4976152623211444E-2</v>
      </c>
      <c r="BE22" s="4">
        <f t="shared" si="9"/>
        <v>1.0222405271828665</v>
      </c>
      <c r="BI22" t="str">
        <f>CONCATENATE(BK22,"-",BL22,"-",BM22)</f>
        <v>2017-4-M</v>
      </c>
      <c r="BJ22" s="2" t="str">
        <f>"SY" &amp; TEXT(BK22-1,"0000") &amp; "-" &amp; TEXT(BK22,"0000") &amp; "=&gt;SY" &amp; TEXT(BK22,"0000") &amp; "-" &amp; TEXT(BK22+1,"0000")</f>
        <v>SY2016-2017=&gt;SY2017-2018</v>
      </c>
      <c r="BK22" s="5">
        <v>2017</v>
      </c>
      <c r="BL22" s="5">
        <v>4</v>
      </c>
      <c r="BM22" s="3" t="s">
        <v>54</v>
      </c>
      <c r="BN22" s="35">
        <f>GETPIVOTDATA("Sum of thePR",pivNationCohort,"GenderCode",$R61,"SurveyYear",$P61,"YearOfEd",$Q61)</f>
        <v>0.92517985611510789</v>
      </c>
      <c r="BO22" s="35">
        <f>GETPIVOTDATA("Sum of theRR",pivNationCohort,"GenderCode",$R61,"SurveyYear",$P61,"YearOfEd",$Q61)</f>
        <v>3.0215827338129497E-2</v>
      </c>
      <c r="BP22" s="35">
        <f>GETPIVOTDATA("Sum of theTR",pivNationCohort,"GenderCode",$R61,"SurveyYear",$P61,"YearOfEd",$Q61)</f>
        <v>0.92517985611510789</v>
      </c>
      <c r="BQ22" s="35">
        <f>GETPIVOTDATA("Sum of theDR",pivNationCohort,"GenderCode",$R61,"SurveyYear",$P61,"YearOfEd",$Q61)</f>
        <v>4.4604316546762668E-2</v>
      </c>
      <c r="BR22" s="35">
        <f t="shared" si="22"/>
        <v>0.72303631615918718</v>
      </c>
      <c r="BS22" s="35"/>
      <c r="BV22" s="52">
        <v>4</v>
      </c>
      <c r="BW22" s="44">
        <v>0.95408895265423244</v>
      </c>
      <c r="BX22" s="44">
        <v>4.4476327116212341E-2</v>
      </c>
      <c r="BY22" s="44">
        <v>0.95408895265423244</v>
      </c>
      <c r="BZ22" s="44">
        <v>1.4347202295552641E-3</v>
      </c>
      <c r="CA22" s="44">
        <v>0.72090621963070955</v>
      </c>
      <c r="CB22" s="44"/>
    </row>
    <row r="23" spans="1:80">
      <c r="A23" s="25" t="s">
        <v>52</v>
      </c>
      <c r="B23" s="24">
        <v>1333</v>
      </c>
      <c r="C23" s="24">
        <v>1267</v>
      </c>
      <c r="D23" s="24">
        <v>29</v>
      </c>
      <c r="E23" s="24">
        <v>37</v>
      </c>
      <c r="F23" s="24">
        <v>32</v>
      </c>
      <c r="G23" s="24">
        <v>0.92648162040510129</v>
      </c>
      <c r="H23" s="24">
        <v>2.7756939234808702E-2</v>
      </c>
      <c r="I23" s="24">
        <v>0.95293209876543217</v>
      </c>
      <c r="J23" s="24">
        <v>4.576144036009E-2</v>
      </c>
      <c r="K23" s="24">
        <v>0.92648162040510129</v>
      </c>
      <c r="N23" t="str">
        <f t="shared" si="10"/>
        <v>2014-5-M</v>
      </c>
      <c r="O23" s="2" t="str">
        <f t="shared" si="11"/>
        <v>SY2013-2014=&gt;SY2014-2015</v>
      </c>
      <c r="P23" s="5">
        <v>2014</v>
      </c>
      <c r="Q23" s="5">
        <v>5</v>
      </c>
      <c r="R23" s="3" t="s">
        <v>54</v>
      </c>
      <c r="S23" s="14">
        <f t="shared" si="0"/>
        <v>0.97275641025641024</v>
      </c>
      <c r="T23" s="14">
        <f t="shared" si="1"/>
        <v>4.0064102564102567E-2</v>
      </c>
      <c r="U23" s="14">
        <f t="shared" si="2"/>
        <v>0.97275641025641024</v>
      </c>
      <c r="V23" s="14">
        <f t="shared" si="3"/>
        <v>-1.2820512820512775E-2</v>
      </c>
      <c r="W23" s="14">
        <f t="shared" si="21"/>
        <v>0.8803344279637082</v>
      </c>
      <c r="X23" s="15"/>
      <c r="Y23" s="15"/>
      <c r="Z23" s="15"/>
      <c r="AC23" s="2"/>
      <c r="AD23" s="2"/>
      <c r="AE23" s="3"/>
      <c r="AF23" s="3"/>
      <c r="AG23" s="27"/>
      <c r="AS23" s="8" t="str">
        <f t="shared" si="5"/>
        <v>SY2016-2017=&gt;SY2017-2018</v>
      </c>
      <c r="AT23" s="9">
        <v>2017</v>
      </c>
      <c r="AU23" s="8">
        <v>5</v>
      </c>
      <c r="AV23" s="10">
        <f t="shared" si="6"/>
        <v>1.7923823749066467E-2</v>
      </c>
      <c r="AW23" s="39"/>
      <c r="AZ23" s="2" t="str">
        <f t="shared" si="14"/>
        <v>SY2013-2014=&gt;SY2014-2015</v>
      </c>
      <c r="BA23" s="5">
        <v>2014</v>
      </c>
      <c r="BB23" s="5">
        <v>5</v>
      </c>
      <c r="BC23" s="4">
        <f t="shared" si="7"/>
        <v>0.98453608247422686</v>
      </c>
      <c r="BD23" s="4">
        <f t="shared" si="8"/>
        <v>3.5223367697594501E-2</v>
      </c>
      <c r="BE23" s="4">
        <f t="shared" si="9"/>
        <v>1.0204808548530722</v>
      </c>
      <c r="BI23" t="str">
        <f>CONCATENATE(BK23,"-",BL23,"-",BM23)</f>
        <v>2017-5-M</v>
      </c>
      <c r="BJ23" s="2" t="str">
        <f>"SY" &amp; TEXT(BK23-1,"0000") &amp; "-" &amp; TEXT(BK23,"0000") &amp; "=&gt;SY" &amp; TEXT(BK23,"0000") &amp; "-" &amp; TEXT(BK23+1,"0000")</f>
        <v>SY2016-2017=&gt;SY2017-2018</v>
      </c>
      <c r="BK23" s="5">
        <v>2017</v>
      </c>
      <c r="BL23" s="2">
        <v>5</v>
      </c>
      <c r="BM23" s="3" t="s">
        <v>54</v>
      </c>
      <c r="BN23" s="35">
        <f>GETPIVOTDATA("Sum of thePR",pivNationCohort,"GenderCode",$R62,"SurveyYear",$P62,"YearOfEd",$Q62)</f>
        <v>0.87953555878084178</v>
      </c>
      <c r="BO23" s="35">
        <f>GETPIVOTDATA("Sum of theRR",pivNationCohort,"GenderCode",$R62,"SurveyYear",$P62,"YearOfEd",$Q62)</f>
        <v>1.741654571843251E-2</v>
      </c>
      <c r="BP23" s="35">
        <f>GETPIVOTDATA("Sum of theTR",pivNationCohort,"GenderCode",$R62,"SurveyYear",$P62,"YearOfEd",$Q62)</f>
        <v>0.87953555878084178</v>
      </c>
      <c r="BQ23" s="35">
        <f>GETPIVOTDATA("Sum of theDR",pivNationCohort,"GenderCode",$R62,"SurveyYear",$P62,"YearOfEd",$Q62)</f>
        <v>0.10304789550072568</v>
      </c>
      <c r="BR23" s="35">
        <f t="shared" si="22"/>
        <v>0.66893863495015449</v>
      </c>
      <c r="BS23" s="35"/>
      <c r="BV23" s="52">
        <v>5</v>
      </c>
      <c r="BW23" s="44">
        <v>0.87849162011173187</v>
      </c>
      <c r="BX23" s="44">
        <v>3.3519553072625698E-2</v>
      </c>
      <c r="BY23" s="44">
        <v>0.87849162011173187</v>
      </c>
      <c r="BZ23" s="44">
        <v>8.7988826815642462E-2</v>
      </c>
      <c r="CA23" s="44">
        <v>0.68780866004938579</v>
      </c>
      <c r="CB23" s="44"/>
    </row>
    <row r="24" spans="1:80">
      <c r="A24" s="23">
        <v>3</v>
      </c>
      <c r="B24" s="24">
        <v>2590</v>
      </c>
      <c r="C24" s="24">
        <v>2516</v>
      </c>
      <c r="D24" s="24">
        <v>32</v>
      </c>
      <c r="E24" s="24">
        <v>64</v>
      </c>
      <c r="F24" s="24">
        <v>56</v>
      </c>
      <c r="G24" s="24">
        <v>0.9498069498069498</v>
      </c>
      <c r="H24" s="24">
        <v>2.471042471042471E-2</v>
      </c>
      <c r="I24" s="24">
        <v>0.97387173396674587</v>
      </c>
      <c r="J24" s="24">
        <v>2.5482625482625476E-2</v>
      </c>
      <c r="K24" s="24">
        <v>0.9498069498069498</v>
      </c>
      <c r="N24" t="str">
        <f t="shared" si="10"/>
        <v>2014-6-M</v>
      </c>
      <c r="O24" s="2" t="str">
        <f t="shared" si="11"/>
        <v>SY2013-2014=&gt;SY2014-2015</v>
      </c>
      <c r="P24" s="5">
        <v>2014</v>
      </c>
      <c r="Q24">
        <v>6</v>
      </c>
      <c r="R24" s="3" t="s">
        <v>54</v>
      </c>
      <c r="S24" s="14">
        <f t="shared" si="0"/>
        <v>0.87758620689655176</v>
      </c>
      <c r="T24" s="14">
        <f t="shared" si="1"/>
        <v>2.7586206896551724E-2</v>
      </c>
      <c r="U24" s="14">
        <f t="shared" si="2"/>
        <v>0.87758620689655176</v>
      </c>
      <c r="V24" s="14">
        <f t="shared" si="3"/>
        <v>9.4827586206896575E-2</v>
      </c>
      <c r="W24" s="14">
        <f t="shared" si="21"/>
        <v>0.85635095797110716</v>
      </c>
      <c r="X24" s="15"/>
      <c r="Y24" s="15"/>
      <c r="Z24" s="15"/>
      <c r="AC24" s="2"/>
      <c r="AD24" s="2"/>
      <c r="AE24" s="3"/>
      <c r="AF24" s="3"/>
      <c r="AG24" s="27"/>
      <c r="AS24" s="8" t="str">
        <f t="shared" si="5"/>
        <v>SY2016-2017=&gt;SY2017-2018</v>
      </c>
      <c r="AT24" s="9">
        <v>2017</v>
      </c>
      <c r="AU24" s="9">
        <v>6</v>
      </c>
      <c r="AV24" s="10">
        <f t="shared" si="6"/>
        <v>1.7282010997643361E-2</v>
      </c>
      <c r="AW24" s="39"/>
      <c r="AZ24" s="2" t="str">
        <f t="shared" si="14"/>
        <v>SY2013-2014=&gt;SY2014-2015</v>
      </c>
      <c r="BA24" s="5">
        <v>2014</v>
      </c>
      <c r="BB24">
        <v>6</v>
      </c>
      <c r="BC24" s="4">
        <f t="shared" si="7"/>
        <v>0.89059674502712483</v>
      </c>
      <c r="BD24" s="4">
        <f t="shared" si="8"/>
        <v>2.7124773960216998E-2</v>
      </c>
      <c r="BE24" s="4">
        <f t="shared" si="9"/>
        <v>0.91542750929368033</v>
      </c>
      <c r="BI24" t="str">
        <f>CONCATENATE(BK24,"-",BL24,"-",BM24)</f>
        <v>2017-6-M</v>
      </c>
      <c r="BJ24" s="2" t="str">
        <f>"SY" &amp; TEXT(BK24-1,"0000") &amp; "-" &amp; TEXT(BK24,"0000") &amp; "=&gt;SY" &amp; TEXT(BK24,"0000") &amp; "-" &amp; TEXT(BK24+1,"0000")</f>
        <v>SY2016-2017=&gt;SY2017-2018</v>
      </c>
      <c r="BK24" s="5">
        <v>2017</v>
      </c>
      <c r="BL24" s="5">
        <v>6</v>
      </c>
      <c r="BM24" s="3" t="s">
        <v>54</v>
      </c>
      <c r="BN24" s="35">
        <f>GETPIVOTDATA("Sum of thePR",pivNationCohort,"GenderCode",$R63,"SurveyYear",$P63,"YearOfEd",$Q63)</f>
        <v>0.86923076923076925</v>
      </c>
      <c r="BO24" s="35">
        <f>GETPIVOTDATA("Sum of theRR",pivNationCohort,"GenderCode",$R63,"SurveyYear",$P63,"YearOfEd",$Q63)</f>
        <v>2.1538461538461538E-2</v>
      </c>
      <c r="BP24" s="35">
        <f>GETPIVOTDATA("Sum of theTR",pivNationCohort,"GenderCode",$R63,"SurveyYear",$P63,"YearOfEd",$Q63)</f>
        <v>0.86923076923076925</v>
      </c>
      <c r="BQ24" s="35">
        <f>GETPIVOTDATA("Sum of theDR",pivNationCohort,"GenderCode",$R63,"SurveyYear",$P63,"YearOfEd",$Q63)</f>
        <v>0.10923076923076924</v>
      </c>
      <c r="BR24" s="35">
        <f t="shared" si="22"/>
        <v>0.58835531608097769</v>
      </c>
      <c r="BS24" s="35"/>
      <c r="BV24" s="52">
        <v>6</v>
      </c>
      <c r="BW24" s="44">
        <v>0.95578231292517002</v>
      </c>
      <c r="BX24" s="44">
        <v>3.5714285714285712E-2</v>
      </c>
      <c r="BY24" s="44">
        <v>0.95578231292517002</v>
      </c>
      <c r="BZ24" s="44">
        <v>8.5034013605442826E-3</v>
      </c>
      <c r="CA24" s="44">
        <v>0.60423414409366438</v>
      </c>
      <c r="CB24" s="44"/>
    </row>
    <row r="25" spans="1:80">
      <c r="A25" s="25" t="s">
        <v>53</v>
      </c>
      <c r="B25" s="24">
        <v>621</v>
      </c>
      <c r="C25" s="24">
        <v>598</v>
      </c>
      <c r="D25" s="24">
        <v>4</v>
      </c>
      <c r="E25" s="24">
        <v>11</v>
      </c>
      <c r="F25" s="24">
        <v>4</v>
      </c>
      <c r="G25" s="24">
        <v>0.95652173913043481</v>
      </c>
      <c r="H25" s="24">
        <v>1.7713365539452495E-2</v>
      </c>
      <c r="I25" s="24">
        <v>0.97377049180327868</v>
      </c>
      <c r="J25" s="24">
        <v>2.5764895330112725E-2</v>
      </c>
      <c r="K25" s="24">
        <v>0.95652173913043481</v>
      </c>
      <c r="N25" t="str">
        <f t="shared" si="10"/>
        <v>2014-7-M</v>
      </c>
      <c r="O25" s="2" t="str">
        <f t="shared" si="11"/>
        <v>SY2013-2014=&gt;SY2014-2015</v>
      </c>
      <c r="P25" s="5">
        <v>2014</v>
      </c>
      <c r="Q25" s="5">
        <v>7</v>
      </c>
      <c r="R25" s="3" t="s">
        <v>54</v>
      </c>
      <c r="S25" s="14">
        <f t="shared" si="0"/>
        <v>1.078544061302682</v>
      </c>
      <c r="T25" s="14">
        <f t="shared" si="1"/>
        <v>2.681992337164751E-2</v>
      </c>
      <c r="U25" s="14">
        <f t="shared" si="2"/>
        <v>1.078544061302682</v>
      </c>
      <c r="V25" s="14">
        <f t="shared" si="3"/>
        <v>-0.1053639846743295</v>
      </c>
      <c r="W25" s="14">
        <f t="shared" si="21"/>
        <v>0.7515217889780923</v>
      </c>
      <c r="X25" s="15"/>
      <c r="Y25" s="15"/>
      <c r="Z25" s="15"/>
      <c r="AS25" s="8" t="str">
        <f t="shared" si="5"/>
        <v>SY2016-2017=&gt;SY2017-2018</v>
      </c>
      <c r="AT25" s="9">
        <v>2017</v>
      </c>
      <c r="AU25" s="8">
        <v>7</v>
      </c>
      <c r="AV25" s="10">
        <f t="shared" si="6"/>
        <v>1.3722126929674099E-2</v>
      </c>
      <c r="AW25" s="39"/>
      <c r="AZ25" s="2" t="str">
        <f t="shared" si="14"/>
        <v>SY2013-2014=&gt;SY2014-2015</v>
      </c>
      <c r="BA25" s="5">
        <v>2014</v>
      </c>
      <c r="BB25" s="5">
        <v>7</v>
      </c>
      <c r="BC25" s="4">
        <f t="shared" si="7"/>
        <v>1.0805825242718448</v>
      </c>
      <c r="BD25" s="4">
        <f t="shared" si="8"/>
        <v>1.9417475728155338E-2</v>
      </c>
      <c r="BE25" s="4">
        <f t="shared" si="9"/>
        <v>1.1019801980198021</v>
      </c>
      <c r="BI25" t="str">
        <f>CONCATENATE(BK25,"-",BL25,"-",BM25)</f>
        <v>2017-7-M</v>
      </c>
      <c r="BJ25" s="2" t="str">
        <f>"SY" &amp; TEXT(BK25-1,"0000") &amp; "-" &amp; TEXT(BK25,"0000") &amp; "=&gt;SY" &amp; TEXT(BK25,"0000") &amp; "-" &amp; TEXT(BK25+1,"0000")</f>
        <v>SY2016-2017=&gt;SY2017-2018</v>
      </c>
      <c r="BK25" s="5">
        <v>2017</v>
      </c>
      <c r="BL25" s="2">
        <v>7</v>
      </c>
      <c r="BM25" s="3" t="s">
        <v>54</v>
      </c>
      <c r="BN25" s="35">
        <f>GETPIVOTDATA("Sum of thePR",pivNationCohort,"GenderCode",$R64,"SurveyYear",$P64,"YearOfEd",$Q64)</f>
        <v>1.1804123711340206</v>
      </c>
      <c r="BO25" s="35">
        <f>GETPIVOTDATA("Sum of theRR",pivNationCohort,"GenderCode",$R64,"SurveyYear",$P64,"YearOfEd",$Q64)</f>
        <v>1.3745704467353952E-2</v>
      </c>
      <c r="BP25" s="35">
        <f>GETPIVOTDATA("Sum of theTR",pivNationCohort,"GenderCode",$R64,"SurveyYear",$P64,"YearOfEd",$Q64)</f>
        <v>1.1804123711340206</v>
      </c>
      <c r="BQ25" s="35">
        <f>GETPIVOTDATA("Sum of theDR",pivNationCohort,"GenderCode",$R64,"SurveyYear",$P64,"YearOfEd",$Q64)</f>
        <v>-0.19415807560137455</v>
      </c>
      <c r="BR25" s="35">
        <f t="shared" si="22"/>
        <v>0.51141654397808056</v>
      </c>
      <c r="BS25" s="35"/>
      <c r="BV25" s="52">
        <v>7</v>
      </c>
      <c r="BW25" s="44">
        <v>1.2297520661157024</v>
      </c>
      <c r="BX25" s="44">
        <v>3.3057851239669422E-2</v>
      </c>
      <c r="BY25" s="44">
        <v>1.2297520661157024</v>
      </c>
      <c r="BZ25" s="44">
        <v>-0.26280991735537196</v>
      </c>
      <c r="CA25" s="44">
        <v>0.57751630779020302</v>
      </c>
      <c r="CB25" s="44"/>
    </row>
    <row r="26" spans="1:80">
      <c r="A26" s="25" t="s">
        <v>54</v>
      </c>
      <c r="B26" s="24">
        <v>674</v>
      </c>
      <c r="C26" s="24">
        <v>660</v>
      </c>
      <c r="D26" s="24">
        <v>12</v>
      </c>
      <c r="E26" s="24">
        <v>21</v>
      </c>
      <c r="F26" s="24">
        <v>24</v>
      </c>
      <c r="G26" s="24">
        <v>0.94362017804154308</v>
      </c>
      <c r="H26" s="24">
        <v>3.1157270029673591E-2</v>
      </c>
      <c r="I26" s="24">
        <v>0.97396630934150086</v>
      </c>
      <c r="J26" s="24">
        <v>2.522255192878331E-2</v>
      </c>
      <c r="K26" s="24">
        <v>0.94362017804154308</v>
      </c>
      <c r="N26" t="str">
        <f t="shared" si="10"/>
        <v>2014-8-M</v>
      </c>
      <c r="O26" s="2" t="str">
        <f t="shared" si="11"/>
        <v>SY2013-2014=&gt;SY2014-2015</v>
      </c>
      <c r="P26" s="5">
        <v>2014</v>
      </c>
      <c r="Q26">
        <v>8</v>
      </c>
      <c r="R26" s="3" t="s">
        <v>54</v>
      </c>
      <c r="S26" s="14">
        <f t="shared" si="0"/>
        <v>1.1454545454545455</v>
      </c>
      <c r="T26" s="14">
        <f t="shared" si="1"/>
        <v>2.5000000000000001E-2</v>
      </c>
      <c r="U26" s="14">
        <f t="shared" si="2"/>
        <v>1.1454545454545455</v>
      </c>
      <c r="V26" s="14">
        <f t="shared" si="3"/>
        <v>-0.17045454545454541</v>
      </c>
      <c r="W26" s="14">
        <f t="shared" si="21"/>
        <v>0.8105493624418888</v>
      </c>
      <c r="X26" s="14"/>
      <c r="Y26" s="14"/>
      <c r="Z26" s="14"/>
      <c r="AS26" s="8" t="str">
        <f t="shared" si="5"/>
        <v>SY2016-2017=&gt;SY2017-2018</v>
      </c>
      <c r="AT26" s="9">
        <v>2017</v>
      </c>
      <c r="AU26" s="9">
        <v>8</v>
      </c>
      <c r="AV26" s="10">
        <f t="shared" si="6"/>
        <v>1.4462809917355372E-2</v>
      </c>
      <c r="AW26" s="39"/>
      <c r="AZ26" s="2" t="str">
        <f t="shared" si="14"/>
        <v>SY2013-2014=&gt;SY2014-2015</v>
      </c>
      <c r="BA26" s="5">
        <v>2014</v>
      </c>
      <c r="BB26">
        <v>8</v>
      </c>
      <c r="BC26" s="4">
        <f t="shared" si="7"/>
        <v>1.1652989449003517</v>
      </c>
      <c r="BD26" s="4">
        <f t="shared" si="8"/>
        <v>2.1101992966002344E-2</v>
      </c>
      <c r="BE26" s="4">
        <f t="shared" si="9"/>
        <v>1.1904191616766466</v>
      </c>
      <c r="BI26" t="str">
        <f>CONCATENATE(BK26,"-",BL26,"-",BM26)</f>
        <v>2017-8-M</v>
      </c>
      <c r="BJ26" s="2" t="str">
        <f>"SY" &amp; TEXT(BK26-1,"0000") &amp; "-" &amp; TEXT(BK26,"0000") &amp; "=&gt;SY" &amp; TEXT(BK26,"0000") &amp; "-" &amp; TEXT(BK26+1,"0000")</f>
        <v>SY2016-2017=&gt;SY2017-2018</v>
      </c>
      <c r="BK26" s="5">
        <v>2017</v>
      </c>
      <c r="BL26" s="5">
        <v>8</v>
      </c>
      <c r="BM26" s="3" t="s">
        <v>54</v>
      </c>
      <c r="BN26" s="35">
        <f>GETPIVOTDATA("Sum of thePR",pivNationCohort,"GenderCode",$R65,"SurveyYear",$P65,"YearOfEd",$Q65)</f>
        <v>0.63745019920318724</v>
      </c>
      <c r="BO26" s="35">
        <f>GETPIVOTDATA("Sum of theRR",pivNationCohort,"GenderCode",$R65,"SurveyYear",$P65,"YearOfEd",$Q65)</f>
        <v>1.7264276228419653E-2</v>
      </c>
      <c r="BP26" s="35">
        <f>GETPIVOTDATA("Sum of theTR",pivNationCohort,"GenderCode",$R65,"SurveyYear",$P65,"YearOfEd",$Q65)</f>
        <v>0.63745019920318724</v>
      </c>
      <c r="BQ26" s="35">
        <f>GETPIVOTDATA("Sum of theDR",pivNationCohort,"GenderCode",$R65,"SurveyYear",$P65,"YearOfEd",$Q65)</f>
        <v>0.34528552456839312</v>
      </c>
      <c r="BR26" s="49">
        <f t="shared" si="22"/>
        <v>0.6036824153143322</v>
      </c>
      <c r="BS26" s="35"/>
      <c r="BV26" s="52">
        <v>8</v>
      </c>
      <c r="BW26" s="44">
        <v>0.64479315263908699</v>
      </c>
      <c r="BX26" s="44">
        <v>1.2838801711840228E-2</v>
      </c>
      <c r="BY26" s="44">
        <v>0.64479315263908699</v>
      </c>
      <c r="BZ26" s="44">
        <v>0.34236804564907275</v>
      </c>
      <c r="CA26" s="44">
        <v>0.71020187272051405</v>
      </c>
      <c r="CB26" s="44"/>
    </row>
    <row r="27" spans="1:80">
      <c r="A27" s="25" t="s">
        <v>52</v>
      </c>
      <c r="B27" s="24">
        <v>1295</v>
      </c>
      <c r="C27" s="24">
        <v>1258</v>
      </c>
      <c r="D27" s="24">
        <v>16</v>
      </c>
      <c r="E27" s="24">
        <v>32</v>
      </c>
      <c r="F27" s="24">
        <v>28</v>
      </c>
      <c r="G27" s="24">
        <v>0.9498069498069498</v>
      </c>
      <c r="H27" s="24">
        <v>2.471042471042471E-2</v>
      </c>
      <c r="I27" s="24">
        <v>0.97387173396674587</v>
      </c>
      <c r="J27" s="24">
        <v>2.5482625482625476E-2</v>
      </c>
      <c r="K27" s="24">
        <v>0.9498069498069498</v>
      </c>
      <c r="N27" t="str">
        <f t="shared" si="10"/>
        <v>2014-9-M</v>
      </c>
      <c r="O27" s="2" t="str">
        <f t="shared" si="11"/>
        <v>SY2013-2014=&gt;SY2014-2015</v>
      </c>
      <c r="P27" s="5">
        <v>2014</v>
      </c>
      <c r="Q27" s="5">
        <v>9</v>
      </c>
      <c r="R27" s="3" t="s">
        <v>54</v>
      </c>
      <c r="S27" s="14">
        <f t="shared" si="0"/>
        <v>0.83296213808463249</v>
      </c>
      <c r="T27" s="14">
        <f t="shared" si="1"/>
        <v>4.6770601336302897E-2</v>
      </c>
      <c r="U27" s="14">
        <f t="shared" si="2"/>
        <v>0.83296213808463249</v>
      </c>
      <c r="V27" s="14">
        <f t="shared" si="3"/>
        <v>0.12026726057906467</v>
      </c>
      <c r="W27" s="14">
        <f t="shared" si="21"/>
        <v>0.92844745152434538</v>
      </c>
      <c r="X27" s="14">
        <v>1</v>
      </c>
      <c r="Y27" s="14"/>
      <c r="Z27" s="14"/>
      <c r="AS27" s="8" t="str">
        <f t="shared" si="5"/>
        <v>SY2016-2017=&gt;SY2017-2018</v>
      </c>
      <c r="AT27" s="9">
        <v>2017</v>
      </c>
      <c r="AU27" s="8">
        <v>9</v>
      </c>
      <c r="AV27" s="10">
        <f t="shared" si="6"/>
        <v>6.3291139240506328E-3</v>
      </c>
      <c r="AW27" s="39" t="s">
        <v>36</v>
      </c>
      <c r="AZ27" s="2" t="str">
        <f t="shared" si="14"/>
        <v>SY2013-2014=&gt;SY2014-2015</v>
      </c>
      <c r="BA27" s="5">
        <v>2014</v>
      </c>
      <c r="BB27" s="5">
        <v>9</v>
      </c>
      <c r="BC27" s="4">
        <f t="shared" si="7"/>
        <v>0.86723768736616702</v>
      </c>
      <c r="BD27" s="4">
        <f t="shared" si="8"/>
        <v>5.460385438972163E-2</v>
      </c>
      <c r="BE27" s="4">
        <f t="shared" si="9"/>
        <v>0.91732729331823326</v>
      </c>
      <c r="BI27" t="str">
        <f>CONCATENATE(BK27,"-",BL27,"-",BM27)</f>
        <v>2017-9-M</v>
      </c>
      <c r="BJ27" s="2" t="str">
        <f>"SY" &amp; TEXT(BK27-1,"0000") &amp; "-" &amp; TEXT(BK27,"0000") &amp; "=&gt;SY" &amp; TEXT(BK27,"0000") &amp; "-" &amp; TEXT(BK27+1,"0000")</f>
        <v>SY2016-2017=&gt;SY2017-2018</v>
      </c>
      <c r="BK27" s="5">
        <v>2017</v>
      </c>
      <c r="BL27" s="2">
        <v>9</v>
      </c>
      <c r="BM27" s="3" t="s">
        <v>54</v>
      </c>
      <c r="BN27" s="35">
        <f>GETPIVOTDATA("Sum of thePR",pivNationCohort,"GenderCode",$R66,"SurveyYear",$P66,"YearOfEd",$Q66)</f>
        <v>0.76824034334763946</v>
      </c>
      <c r="BO27" s="35">
        <f>GETPIVOTDATA("Sum of theRR",pivNationCohort,"GenderCode",$R66,"SurveyYear",$P66,"YearOfEd",$Q66)</f>
        <v>1.0729613733905579E-2</v>
      </c>
      <c r="BP27" s="35">
        <f>GETPIVOTDATA("Sum of theTR",pivNationCohort,"GenderCode",$R66,"SurveyYear",$P66,"YearOfEd",$Q66)</f>
        <v>0.76824034334763946</v>
      </c>
      <c r="BQ27" s="35">
        <f>GETPIVOTDATA("Sum of theDR",pivNationCohort,"GenderCode",$R66,"SurveyYear",$P66,"YearOfEd",$Q66)</f>
        <v>0.22103004291845496</v>
      </c>
      <c r="BR27" s="35">
        <f t="shared" si="22"/>
        <v>0.38481747589758225</v>
      </c>
      <c r="BS27" s="35">
        <v>1</v>
      </c>
      <c r="BV27" s="52">
        <v>9</v>
      </c>
      <c r="BW27" s="44">
        <v>0.75775193798449614</v>
      </c>
      <c r="BX27" s="44">
        <v>2.7131782945736434E-2</v>
      </c>
      <c r="BY27" s="44">
        <v>0.75775193798449614</v>
      </c>
      <c r="BZ27" s="44">
        <v>0.21511627906976738</v>
      </c>
      <c r="CA27" s="44">
        <v>0.45793330452164382</v>
      </c>
      <c r="CB27" s="44">
        <v>1</v>
      </c>
    </row>
    <row r="28" spans="1:80">
      <c r="A28" s="23">
        <v>4</v>
      </c>
      <c r="B28" s="24">
        <v>2414</v>
      </c>
      <c r="C28" s="24">
        <v>2328</v>
      </c>
      <c r="D28" s="24">
        <v>40</v>
      </c>
      <c r="E28" s="24">
        <v>56</v>
      </c>
      <c r="F28" s="24">
        <v>44</v>
      </c>
      <c r="G28" s="24">
        <v>0.94614747307373659</v>
      </c>
      <c r="H28" s="24">
        <v>2.3198011599005801E-2</v>
      </c>
      <c r="I28" s="24">
        <v>0.96861747243426644</v>
      </c>
      <c r="J28" s="24">
        <v>3.0654515327257603E-2</v>
      </c>
      <c r="K28" s="24">
        <v>0.94614747307373659</v>
      </c>
      <c r="N28" t="str">
        <f t="shared" si="10"/>
        <v>2014-10-M</v>
      </c>
      <c r="O28" s="2" t="str">
        <f t="shared" si="11"/>
        <v>SY2013-2014=&gt;SY2014-2015</v>
      </c>
      <c r="P28" s="5">
        <v>2014</v>
      </c>
      <c r="Q28">
        <v>10</v>
      </c>
      <c r="R28" s="3" t="s">
        <v>54</v>
      </c>
      <c r="S28" s="14">
        <f t="shared" si="0"/>
        <v>0.90566037735849059</v>
      </c>
      <c r="T28" s="14">
        <f t="shared" si="1"/>
        <v>3.4591194968553458E-2</v>
      </c>
      <c r="U28" s="14">
        <f t="shared" si="2"/>
        <v>0.90566037735849059</v>
      </c>
      <c r="V28" s="14">
        <f t="shared" si="3"/>
        <v>5.9748427672955962E-2</v>
      </c>
      <c r="W28" s="14">
        <f t="shared" si="21"/>
        <v>0.77336157432094688</v>
      </c>
      <c r="X28" s="14">
        <f>U27*X27</f>
        <v>0.83296213808463249</v>
      </c>
      <c r="Y28" s="14"/>
      <c r="Z28" s="14"/>
      <c r="AS28" s="8" t="str">
        <f t="shared" si="5"/>
        <v>SY2016-2017=&gt;SY2017-2018</v>
      </c>
      <c r="AT28" s="9">
        <v>2017</v>
      </c>
      <c r="AU28" s="9">
        <v>10</v>
      </c>
      <c r="AV28" s="10">
        <f t="shared" si="6"/>
        <v>7.6824583866837385E-3</v>
      </c>
      <c r="AW28" s="39"/>
      <c r="AZ28" s="2" t="str">
        <f t="shared" si="14"/>
        <v>SY2013-2014=&gt;SY2014-2015</v>
      </c>
      <c r="BA28" s="5">
        <v>2014</v>
      </c>
      <c r="BB28">
        <v>10</v>
      </c>
      <c r="BC28" s="4">
        <f t="shared" si="7"/>
        <v>0.92006033182503766</v>
      </c>
      <c r="BD28" s="4">
        <f t="shared" si="8"/>
        <v>3.4690799396681751E-2</v>
      </c>
      <c r="BE28" s="4">
        <f t="shared" si="9"/>
        <v>0.95312499999999989</v>
      </c>
      <c r="BI28" t="str">
        <f>CONCATENATE(BK28,"-",BL28,"-",BM28)</f>
        <v>2017-10-M</v>
      </c>
      <c r="BJ28" s="2" t="str">
        <f>"SY" &amp; TEXT(BK28-1,"0000") &amp; "-" &amp; TEXT(BK28,"0000") &amp; "=&gt;SY" &amp; TEXT(BK28,"0000") &amp; "-" &amp; TEXT(BK28+1,"0000")</f>
        <v>SY2016-2017=&gt;SY2017-2018</v>
      </c>
      <c r="BK28" s="5">
        <v>2017</v>
      </c>
      <c r="BL28" s="5">
        <v>10</v>
      </c>
      <c r="BM28" s="3" t="s">
        <v>54</v>
      </c>
      <c r="BN28" s="35">
        <f>GETPIVOTDATA("Sum of thePR",pivNationCohort,"GenderCode",$R67,"SurveyYear",$P67,"YearOfEd",$Q67)</f>
        <v>0.82828282828282829</v>
      </c>
      <c r="BO28" s="35">
        <f>GETPIVOTDATA("Sum of theRR",pivNationCohort,"GenderCode",$R67,"SurveyYear",$P67,"YearOfEd",$Q67)</f>
        <v>7.575757575757576E-3</v>
      </c>
      <c r="BP28" s="35">
        <f>GETPIVOTDATA("Sum of theTR",pivNationCohort,"GenderCode",$R67,"SurveyYear",$P67,"YearOfEd",$Q67)</f>
        <v>0.82828282828282829</v>
      </c>
      <c r="BQ28" s="35">
        <f>GETPIVOTDATA("Sum of theDR",pivNationCohort,"GenderCode",$R67,"SurveyYear",$P67,"YearOfEd",$Q67)</f>
        <v>0.16414141414141414</v>
      </c>
      <c r="BR28" s="35">
        <f t="shared" si="22"/>
        <v>0.29563230980973054</v>
      </c>
      <c r="BS28" s="35">
        <f>BP27*BS27</f>
        <v>0.76824034334763946</v>
      </c>
      <c r="BV28" s="52">
        <v>10</v>
      </c>
      <c r="BW28" s="44">
        <v>0.82914572864321612</v>
      </c>
      <c r="BX28" s="44">
        <v>1.2562814070351759E-2</v>
      </c>
      <c r="BY28" s="44">
        <v>0.82914572864321612</v>
      </c>
      <c r="BZ28" s="44">
        <v>0.15829145728643212</v>
      </c>
      <c r="CA28" s="44">
        <v>0.34699984896892005</v>
      </c>
      <c r="CB28" s="44">
        <v>0.75775193798449614</v>
      </c>
    </row>
    <row r="29" spans="1:80">
      <c r="A29" s="25" t="s">
        <v>53</v>
      </c>
      <c r="B29" s="24">
        <v>557</v>
      </c>
      <c r="C29" s="24">
        <v>540</v>
      </c>
      <c r="D29" s="24">
        <v>4</v>
      </c>
      <c r="E29" s="24">
        <v>4</v>
      </c>
      <c r="F29" s="24">
        <v>4</v>
      </c>
      <c r="G29" s="24">
        <v>0.9622980251346499</v>
      </c>
      <c r="H29" s="24">
        <v>7.1813285457809697E-3</v>
      </c>
      <c r="I29" s="24">
        <v>0.96925858951175414</v>
      </c>
      <c r="J29" s="24">
        <v>3.0520646319569078E-2</v>
      </c>
      <c r="K29" s="24">
        <v>0.9622980251346499</v>
      </c>
      <c r="N29" t="str">
        <f t="shared" si="10"/>
        <v>2014-11-M</v>
      </c>
      <c r="O29" s="2" t="str">
        <f t="shared" si="11"/>
        <v>SY2013-2014=&gt;SY2014-2015</v>
      </c>
      <c r="P29" s="5">
        <v>2014</v>
      </c>
      <c r="Q29" s="5">
        <v>11</v>
      </c>
      <c r="R29" s="3" t="s">
        <v>54</v>
      </c>
      <c r="S29" s="14">
        <f t="shared" si="0"/>
        <v>1.1428571428571428</v>
      </c>
      <c r="T29" s="14">
        <f t="shared" si="1"/>
        <v>3.2967032967032968E-2</v>
      </c>
      <c r="U29" s="14">
        <f t="shared" si="2"/>
        <v>1.1428571428571428</v>
      </c>
      <c r="V29" s="14">
        <f t="shared" si="3"/>
        <v>-0.17582417582417587</v>
      </c>
      <c r="W29" s="14">
        <f t="shared" si="21"/>
        <v>0.70040293523406516</v>
      </c>
      <c r="X29" s="14">
        <f t="shared" ref="X29:X30" si="23">U28*X28</f>
        <v>0.75438080430306342</v>
      </c>
      <c r="Y29" s="14"/>
      <c r="Z29" s="14"/>
      <c r="AS29" s="8" t="str">
        <f t="shared" si="5"/>
        <v>SY2016-2017=&gt;SY2017-2018</v>
      </c>
      <c r="AT29" s="9">
        <v>2017</v>
      </c>
      <c r="AU29" s="8">
        <v>11</v>
      </c>
      <c r="AV29" s="10">
        <f t="shared" si="6"/>
        <v>7.9575596816976128E-3</v>
      </c>
      <c r="AW29" s="39"/>
      <c r="AZ29" s="2" t="str">
        <f t="shared" si="14"/>
        <v>SY2013-2014=&gt;SY2014-2015</v>
      </c>
      <c r="BA29" s="5">
        <v>2014</v>
      </c>
      <c r="BB29" s="5">
        <v>11</v>
      </c>
      <c r="BC29" s="4">
        <f t="shared" si="7"/>
        <v>1.10752688172043</v>
      </c>
      <c r="BD29" s="4">
        <f t="shared" si="8"/>
        <v>3.046594982078853E-2</v>
      </c>
      <c r="BE29" s="4">
        <f t="shared" si="9"/>
        <v>1.142329020332717</v>
      </c>
      <c r="BI29" t="str">
        <f>CONCATENATE(BK29,"-",BL29,"-",BM29)</f>
        <v>2017-11-M</v>
      </c>
      <c r="BJ29" s="2" t="str">
        <f>"SY" &amp; TEXT(BK29-1,"0000") &amp; "-" &amp; TEXT(BK29,"0000") &amp; "=&gt;SY" &amp; TEXT(BK29,"0000") &amp; "-" &amp; TEXT(BK29+1,"0000")</f>
        <v>SY2016-2017=&gt;SY2017-2018</v>
      </c>
      <c r="BK29" s="5">
        <v>2017</v>
      </c>
      <c r="BL29" s="2">
        <v>11</v>
      </c>
      <c r="BM29" s="3" t="s">
        <v>54</v>
      </c>
      <c r="BN29" s="35">
        <f>GETPIVOTDATA("Sum of thePR",pivNationCohort,"GenderCode",$R68,"SurveyYear",$P68,"YearOfEd",$Q68)</f>
        <v>0.85798816568047342</v>
      </c>
      <c r="BO29" s="35">
        <f>GETPIVOTDATA("Sum of theRR",pivNationCohort,"GenderCode",$R68,"SurveyYear",$P68,"YearOfEd",$Q68)</f>
        <v>5.9171597633136093E-3</v>
      </c>
      <c r="BP29" s="35">
        <f>GETPIVOTDATA("Sum of theTR",pivNationCohort,"GenderCode",$R68,"SurveyYear",$P68,"YearOfEd",$Q68)</f>
        <v>0.85798816568047342</v>
      </c>
      <c r="BQ29" s="35">
        <f>GETPIVOTDATA("Sum of theDR",pivNationCohort,"GenderCode",$R68,"SurveyYear",$P68,"YearOfEd",$Q68)</f>
        <v>0.13609467455621294</v>
      </c>
      <c r="BR29" s="35">
        <f t="shared" si="22"/>
        <v>0.24486716570098893</v>
      </c>
      <c r="BS29" s="35">
        <f t="shared" ref="BS29:BS30" si="24">BP28*BS28</f>
        <v>0.63632028438895394</v>
      </c>
      <c r="BV29" s="52">
        <v>11</v>
      </c>
      <c r="BW29" s="44">
        <v>0.82267441860465118</v>
      </c>
      <c r="BX29" s="44">
        <v>2.3255813953488372E-2</v>
      </c>
      <c r="BY29" s="44">
        <v>0.82267441860465118</v>
      </c>
      <c r="BZ29" s="44">
        <v>0.15406976744186041</v>
      </c>
      <c r="CA29" s="44">
        <v>0.28771344261242116</v>
      </c>
      <c r="CB29" s="44">
        <v>0.62828678275096417</v>
      </c>
    </row>
    <row r="30" spans="1:80">
      <c r="A30" s="25" t="s">
        <v>54</v>
      </c>
      <c r="B30" s="24">
        <v>650</v>
      </c>
      <c r="C30" s="24">
        <v>624</v>
      </c>
      <c r="D30" s="24">
        <v>16</v>
      </c>
      <c r="E30" s="24">
        <v>24</v>
      </c>
      <c r="F30" s="24">
        <v>18</v>
      </c>
      <c r="G30" s="24">
        <v>0.93230769230769228</v>
      </c>
      <c r="H30" s="24">
        <v>3.6923076923076927E-2</v>
      </c>
      <c r="I30" s="24">
        <v>0.96805111821086265</v>
      </c>
      <c r="J30" s="24">
        <v>3.0769230769230771E-2</v>
      </c>
      <c r="K30" s="24">
        <v>0.93230769230769228</v>
      </c>
      <c r="N30" t="str">
        <f t="shared" si="10"/>
        <v>2014-12-M</v>
      </c>
      <c r="O30" s="2" t="str">
        <f t="shared" si="11"/>
        <v>SY2013-2014=&gt;SY2014-2015</v>
      </c>
      <c r="P30" s="5">
        <v>2014</v>
      </c>
      <c r="Q30">
        <v>12</v>
      </c>
      <c r="R30" s="3" t="s">
        <v>54</v>
      </c>
      <c r="S30" s="14">
        <f t="shared" si="0"/>
        <v>0</v>
      </c>
      <c r="T30" s="14">
        <f t="shared" si="1"/>
        <v>0</v>
      </c>
      <c r="U30" s="14">
        <f t="shared" si="2"/>
        <v>0</v>
      </c>
      <c r="V30" s="14">
        <f t="shared" si="3"/>
        <v>1</v>
      </c>
      <c r="W30" s="14">
        <f t="shared" si="21"/>
        <v>0.80046049741036018</v>
      </c>
      <c r="X30" s="14">
        <f t="shared" si="23"/>
        <v>0.86214949063207247</v>
      </c>
      <c r="Y30" s="14"/>
      <c r="Z30" s="14"/>
      <c r="AS30" s="8" t="str">
        <f t="shared" si="5"/>
        <v>SY2016-2017=&gt;SY2017-2018</v>
      </c>
      <c r="AT30" s="9">
        <v>2017</v>
      </c>
      <c r="AU30" s="9">
        <v>12</v>
      </c>
      <c r="AV30" s="10">
        <f t="shared" si="6"/>
        <v>5.0933786078098476E-3</v>
      </c>
      <c r="AW30" s="39"/>
      <c r="AZ30" s="2" t="str">
        <f t="shared" si="14"/>
        <v>SY2013-2014=&gt;SY2014-2015</v>
      </c>
      <c r="BA30" s="5">
        <v>2014</v>
      </c>
      <c r="BB30">
        <v>12</v>
      </c>
      <c r="BC30" s="4">
        <f t="shared" si="7"/>
        <v>0</v>
      </c>
      <c r="BD30" s="4">
        <f t="shared" si="8"/>
        <v>3.6101083032490976E-3</v>
      </c>
      <c r="BE30" s="4">
        <f t="shared" si="9"/>
        <v>0</v>
      </c>
      <c r="BI30" t="str">
        <f>CONCATENATE(BK30,"-",BL30,"-",BM30)</f>
        <v>2017-12-M</v>
      </c>
      <c r="BJ30" s="2" t="str">
        <f>"SY" &amp; TEXT(BK30-1,"0000") &amp; "-" &amp; TEXT(BK30,"0000") &amp; "=&gt;SY" &amp; TEXT(BK30,"0000") &amp; "-" &amp; TEXT(BK30+1,"0000")</f>
        <v>SY2016-2017=&gt;SY2017-2018</v>
      </c>
      <c r="BK30" s="5">
        <v>2017</v>
      </c>
      <c r="BL30" s="5">
        <v>12</v>
      </c>
      <c r="BM30" s="3" t="s">
        <v>54</v>
      </c>
      <c r="BN30" s="35">
        <f>GETPIVOTDATA("Sum of thePR",pivNationCohort,"GenderCode",$R69,"SurveyYear",$P69,"YearOfEd",$Q69)</f>
        <v>0</v>
      </c>
      <c r="BO30" s="35">
        <f>GETPIVOTDATA("Sum of theRR",pivNationCohort,"GenderCode",$R69,"SurveyYear",$P69,"YearOfEd",$Q69)</f>
        <v>3.5335689045936395E-3</v>
      </c>
      <c r="BP30" s="35">
        <f>GETPIVOTDATA("Sum of theTR",pivNationCohort,"GenderCode",$R69,"SurveyYear",$P69,"YearOfEd",$Q69)</f>
        <v>0</v>
      </c>
      <c r="BQ30" s="35">
        <f>GETPIVOTDATA("Sum of theDR",pivNationCohort,"GenderCode",$R69,"SurveyYear",$P69,"YearOfEd",$Q69)</f>
        <v>0.99646643109540634</v>
      </c>
      <c r="BR30" s="35">
        <f t="shared" si="22"/>
        <v>0.21009313033516802</v>
      </c>
      <c r="BS30" s="49">
        <f t="shared" si="24"/>
        <v>0.54595527358815577</v>
      </c>
      <c r="BV30" s="52">
        <v>12</v>
      </c>
      <c r="BW30" s="44">
        <v>0</v>
      </c>
      <c r="BX30" s="44">
        <v>0</v>
      </c>
      <c r="BY30" s="44">
        <v>0</v>
      </c>
      <c r="BZ30" s="44">
        <v>1</v>
      </c>
      <c r="CA30" s="44">
        <v>0.23669448912591626</v>
      </c>
      <c r="CB30" s="44">
        <v>0.51687546371663629</v>
      </c>
    </row>
    <row r="31" spans="1:80">
      <c r="A31" s="25" t="s">
        <v>52</v>
      </c>
      <c r="B31" s="24">
        <v>1207</v>
      </c>
      <c r="C31" s="24">
        <v>1164</v>
      </c>
      <c r="D31" s="24">
        <v>20</v>
      </c>
      <c r="E31" s="24">
        <v>28</v>
      </c>
      <c r="F31" s="24">
        <v>22</v>
      </c>
      <c r="G31" s="24">
        <v>0.94614747307373659</v>
      </c>
      <c r="H31" s="24">
        <v>2.3198011599005801E-2</v>
      </c>
      <c r="I31" s="24">
        <v>0.96861747243426644</v>
      </c>
      <c r="J31" s="24">
        <v>3.0654515327257603E-2</v>
      </c>
      <c r="K31" s="24">
        <v>0.94614747307373659</v>
      </c>
      <c r="N31" t="str">
        <f t="shared" si="10"/>
        <v>2015-0-M</v>
      </c>
      <c r="O31" s="2" t="str">
        <f t="shared" si="11"/>
        <v>SY2014-2015=&gt;SY2015-2016</v>
      </c>
      <c r="P31" s="5">
        <v>2015</v>
      </c>
      <c r="Q31" s="5">
        <v>0</v>
      </c>
      <c r="R31" s="3" t="s">
        <v>54</v>
      </c>
      <c r="S31" s="14">
        <f t="shared" si="0"/>
        <v>1.1890459363957597</v>
      </c>
      <c r="T31" s="14">
        <f t="shared" si="1"/>
        <v>2.6501766784452298E-2</v>
      </c>
      <c r="U31" s="14">
        <f t="shared" si="2"/>
        <v>1.1890459363957597</v>
      </c>
      <c r="V31" s="14">
        <f t="shared" si="3"/>
        <v>-0.21554770318021199</v>
      </c>
      <c r="W31" s="14"/>
      <c r="X31" s="15"/>
      <c r="Y31" s="15"/>
      <c r="Z31" s="15"/>
      <c r="AS31" s="8" t="str">
        <f t="shared" si="5"/>
        <v>SY2017-2018=&gt;SY2018-2019</v>
      </c>
      <c r="AT31" s="9">
        <v>2018</v>
      </c>
      <c r="AU31" s="8">
        <v>0</v>
      </c>
      <c r="AV31" s="10">
        <f t="shared" si="6"/>
        <v>1.7889087656529516E-2</v>
      </c>
      <c r="AW31" s="11" t="s">
        <v>34</v>
      </c>
      <c r="AZ31" s="2" t="str">
        <f t="shared" si="14"/>
        <v>SY2014-2015=&gt;SY2015-2016</v>
      </c>
      <c r="BA31" s="5">
        <v>2015</v>
      </c>
      <c r="BB31" s="5">
        <v>0</v>
      </c>
      <c r="BC31" s="4">
        <f t="shared" si="7"/>
        <v>1.2109025915996425</v>
      </c>
      <c r="BD31" s="4">
        <f t="shared" si="8"/>
        <v>1.7873100983020553E-2</v>
      </c>
      <c r="BE31" s="4">
        <f t="shared" si="9"/>
        <v>1.2329390354868062</v>
      </c>
      <c r="BI31" t="str">
        <f t="shared" ref="BI31:BI94" si="25">CONCATENATE(BK31,"-",BL31,"-",BM31)</f>
        <v>2018-0-M</v>
      </c>
      <c r="BJ31" s="2" t="str">
        <f>"SY" &amp; TEXT(BK31-1,"0000") &amp; "-" &amp; TEXT(BK31,"0000") &amp; "=&gt;SY" &amp; TEXT(BK31,"0000") &amp; "-" &amp; TEXT(BK31+1,"0000")</f>
        <v>SY2017-2018=&gt;SY2018-2019</v>
      </c>
      <c r="BK31" s="5">
        <v>2018</v>
      </c>
      <c r="BL31" s="2">
        <v>0</v>
      </c>
      <c r="BM31" s="3" t="s">
        <v>54</v>
      </c>
      <c r="BN31" s="35">
        <f>GETPIVOTDATA("Sum of thePR",pivNationCohort,"GenderCode",$R70,"SurveyYear",$P70,"YearOfEd",$Q70)</f>
        <v>1.0227670753064799</v>
      </c>
      <c r="BO31" s="35">
        <f>GETPIVOTDATA("Sum of theRR",pivNationCohort,"GenderCode",$R70,"SurveyYear",$P70,"YearOfEd",$Q70)</f>
        <v>1.9264448336252189E-2</v>
      </c>
      <c r="BP31" s="35">
        <f>GETPIVOTDATA("Sum of theTR",pivNationCohort,"GenderCode",$R70,"SurveyYear",$P70,"YearOfEd",$Q70)</f>
        <v>1.0227670753064799</v>
      </c>
      <c r="BQ31" s="35">
        <f>GETPIVOTDATA("Sum of theDR",pivNationCohort,"GenderCode",$R70,"SurveyYear",$P70,"YearOfEd",$Q70)</f>
        <v>-4.2031523642732216E-2</v>
      </c>
      <c r="BR31" s="35"/>
      <c r="BS31" s="35"/>
      <c r="BV31" s="42" t="s">
        <v>41</v>
      </c>
      <c r="BW31" s="44">
        <v>0.84369298589146902</v>
      </c>
      <c r="BX31" s="44">
        <v>1.5976573515944129E-2</v>
      </c>
      <c r="BY31" s="44">
        <v>0.84369298589146902</v>
      </c>
      <c r="BZ31" s="44">
        <v>0.14033044059258681</v>
      </c>
      <c r="CA31" s="44">
        <v>0.66207654575377328</v>
      </c>
      <c r="CB31" s="44">
        <v>0.76857004525634309</v>
      </c>
    </row>
    <row r="32" spans="1:80">
      <c r="A32" s="23">
        <v>5</v>
      </c>
      <c r="B32" s="24">
        <v>2436</v>
      </c>
      <c r="C32" s="24">
        <v>2212</v>
      </c>
      <c r="D32" s="24">
        <v>58</v>
      </c>
      <c r="E32" s="24">
        <v>44</v>
      </c>
      <c r="F32" s="24">
        <v>52</v>
      </c>
      <c r="G32" s="24">
        <v>0.88669950738916259</v>
      </c>
      <c r="H32" s="24">
        <v>1.8062397372742199E-2</v>
      </c>
      <c r="I32" s="24">
        <v>0.90301003344481601</v>
      </c>
      <c r="J32" s="24">
        <v>9.5238095238095233E-2</v>
      </c>
      <c r="K32" s="24">
        <v>0.88669950738916259</v>
      </c>
      <c r="N32" t="str">
        <f t="shared" si="10"/>
        <v>2015-1-M</v>
      </c>
      <c r="O32" s="2" t="str">
        <f t="shared" si="11"/>
        <v>SY2014-2015=&gt;SY2015-2016</v>
      </c>
      <c r="P32" s="5">
        <v>2015</v>
      </c>
      <c r="Q32">
        <v>1</v>
      </c>
      <c r="R32" s="3" t="s">
        <v>54</v>
      </c>
      <c r="S32" s="14">
        <f t="shared" si="0"/>
        <v>1.0804248861911987</v>
      </c>
      <c r="T32" s="14">
        <f t="shared" si="1"/>
        <v>4.09711684370258E-2</v>
      </c>
      <c r="U32" s="14">
        <f t="shared" si="2"/>
        <v>1.0804248861911987</v>
      </c>
      <c r="V32" s="14">
        <f t="shared" si="3"/>
        <v>-0.12139605462822445</v>
      </c>
      <c r="W32" s="14">
        <v>1</v>
      </c>
      <c r="X32" s="15"/>
      <c r="Y32" s="15"/>
      <c r="Z32" s="15"/>
      <c r="AS32" s="8" t="str">
        <f t="shared" si="5"/>
        <v>SY2017-2018=&gt;SY2018-2019</v>
      </c>
      <c r="AT32" s="9">
        <v>2018</v>
      </c>
      <c r="AU32" s="9">
        <v>1</v>
      </c>
      <c r="AV32" s="10">
        <f t="shared" si="6"/>
        <v>4.2405551272166539E-2</v>
      </c>
      <c r="AW32" s="39" t="s">
        <v>35</v>
      </c>
      <c r="AZ32" s="2" t="str">
        <f t="shared" si="14"/>
        <v>SY2014-2015=&gt;SY2015-2016</v>
      </c>
      <c r="BA32" s="5">
        <v>2015</v>
      </c>
      <c r="BB32">
        <v>1</v>
      </c>
      <c r="BC32" s="4">
        <f t="shared" si="7"/>
        <v>1.1101214574898786</v>
      </c>
      <c r="BD32" s="4">
        <f t="shared" si="8"/>
        <v>4.1295546558704453E-2</v>
      </c>
      <c r="BE32" s="4">
        <f t="shared" si="9"/>
        <v>1.1579391891891893</v>
      </c>
      <c r="BI32" t="str">
        <f t="shared" si="25"/>
        <v>2018-1-M</v>
      </c>
      <c r="BJ32" s="2" t="str">
        <f>"SY" &amp; TEXT(BK32-1,"0000") &amp; "-" &amp; TEXT(BK32,"0000") &amp; "=&gt;SY" &amp; TEXT(BK32,"0000") &amp; "-" &amp; TEXT(BK32+1,"0000")</f>
        <v>SY2017-2018=&gt;SY2018-2019</v>
      </c>
      <c r="BK32" s="5">
        <v>2018</v>
      </c>
      <c r="BL32" s="5">
        <v>1</v>
      </c>
      <c r="BM32" s="3" t="s">
        <v>54</v>
      </c>
      <c r="BN32" s="35">
        <f>GETPIVOTDATA("Sum of thePR",pivNationCohort,"GenderCode",$R71,"SurveyYear",$P71,"YearOfEd",$Q71)</f>
        <v>0.89177489177489178</v>
      </c>
      <c r="BO32" s="35">
        <f>GETPIVOTDATA("Sum of theRR",pivNationCohort,"GenderCode",$R71,"SurveyYear",$P71,"YearOfEd",$Q71)</f>
        <v>5.1948051948051951E-2</v>
      </c>
      <c r="BP32" s="35">
        <f>GETPIVOTDATA("Sum of theTR",pivNationCohort,"GenderCode",$R71,"SurveyYear",$P71,"YearOfEd",$Q71)</f>
        <v>0.89177489177489178</v>
      </c>
      <c r="BQ32" s="35">
        <f>GETPIVOTDATA("Sum of theDR",pivNationCohort,"GenderCode",$R71,"SurveyYear",$P71,"YearOfEd",$Q71)</f>
        <v>5.6277056277056259E-2</v>
      </c>
      <c r="BR32" s="35">
        <v>1</v>
      </c>
      <c r="BS32" s="35"/>
      <c r="BV32" s="43" t="s">
        <v>53</v>
      </c>
      <c r="BW32" s="44">
        <v>0.86224546856747597</v>
      </c>
      <c r="BX32" s="44">
        <v>1.2241038279931659E-2</v>
      </c>
      <c r="BY32" s="44">
        <v>0.86224546856747597</v>
      </c>
      <c r="BZ32" s="44">
        <v>0.12551349315259244</v>
      </c>
      <c r="CA32" s="44">
        <v>0.74206371575468111</v>
      </c>
      <c r="CB32" s="44">
        <v>0.79951111518149887</v>
      </c>
    </row>
    <row r="33" spans="1:80">
      <c r="A33" s="25" t="s">
        <v>53</v>
      </c>
      <c r="B33" s="24">
        <v>572</v>
      </c>
      <c r="C33" s="24">
        <v>526</v>
      </c>
      <c r="D33" s="24">
        <v>8</v>
      </c>
      <c r="E33" s="24">
        <v>4</v>
      </c>
      <c r="F33" s="24">
        <v>10</v>
      </c>
      <c r="G33" s="24">
        <v>0.90209790209790208</v>
      </c>
      <c r="H33" s="24">
        <v>6.993006993006993E-3</v>
      </c>
      <c r="I33" s="24">
        <v>0.90845070422535212</v>
      </c>
      <c r="J33" s="24">
        <v>9.0909090909090939E-2</v>
      </c>
      <c r="K33" s="24">
        <v>0.90209790209790208</v>
      </c>
      <c r="N33" t="str">
        <f t="shared" si="10"/>
        <v>2015-2-M</v>
      </c>
      <c r="O33" s="2" t="str">
        <f t="shared" si="11"/>
        <v>SY2014-2015=&gt;SY2015-2016</v>
      </c>
      <c r="P33" s="5">
        <v>2015</v>
      </c>
      <c r="Q33" s="5">
        <v>2</v>
      </c>
      <c r="R33" s="3" t="s">
        <v>54</v>
      </c>
      <c r="S33" s="14">
        <f t="shared" si="0"/>
        <v>1.1362940275650841</v>
      </c>
      <c r="T33" s="14">
        <f t="shared" si="1"/>
        <v>3.5222052067381319E-2</v>
      </c>
      <c r="U33" s="14">
        <f t="shared" si="2"/>
        <v>1.1362940275650841</v>
      </c>
      <c r="V33" s="14">
        <f t="shared" si="3"/>
        <v>-0.17151607963246551</v>
      </c>
      <c r="W33" s="14">
        <f>U32*W32</f>
        <v>1.0804248861911987</v>
      </c>
      <c r="X33" s="15"/>
      <c r="Y33" s="15"/>
      <c r="Z33" s="15"/>
      <c r="AS33" s="8" t="str">
        <f t="shared" ref="AS33:AS43" si="26">"SY" &amp; TEXT(AT33-1,"0000") &amp; "-" &amp; TEXT(AT33,"0000") &amp; "=&gt;SY" &amp; TEXT(AT33,"0000") &amp; "-" &amp; TEXT(AT33+1,"0000")</f>
        <v>SY2017-2018=&gt;SY2018-2019</v>
      </c>
      <c r="AT33" s="9">
        <v>2018</v>
      </c>
      <c r="AU33" s="8">
        <v>2</v>
      </c>
      <c r="AV33" s="10">
        <f t="shared" si="6"/>
        <v>2.6938775510204082E-2</v>
      </c>
      <c r="AW33" s="39"/>
      <c r="AZ33" s="2" t="str">
        <f t="shared" si="14"/>
        <v>SY2014-2015=&gt;SY2015-2016</v>
      </c>
      <c r="BA33" s="5">
        <v>2015</v>
      </c>
      <c r="BB33" s="5">
        <v>2</v>
      </c>
      <c r="BC33" s="4">
        <f t="shared" si="7"/>
        <v>1.0752445447705041</v>
      </c>
      <c r="BD33" s="4">
        <f t="shared" si="8"/>
        <v>3.0097817908201655E-2</v>
      </c>
      <c r="BE33" s="4">
        <f t="shared" si="9"/>
        <v>1.108611326609775</v>
      </c>
      <c r="BI33" t="str">
        <f t="shared" si="25"/>
        <v>2018-2-M</v>
      </c>
      <c r="BJ33" s="2" t="str">
        <f t="shared" ref="BJ33:BJ56" si="27">"SY" &amp; TEXT(BK33-1,"0000") &amp; "-" &amp; TEXT(BK33,"0000") &amp; "=&gt;SY" &amp; TEXT(BK33,"0000") &amp; "-" &amp; TEXT(BK33+1,"0000")</f>
        <v>SY2017-2018=&gt;SY2018-2019</v>
      </c>
      <c r="BK33" s="5">
        <v>2018</v>
      </c>
      <c r="BL33" s="2">
        <v>2</v>
      </c>
      <c r="BM33" s="3" t="s">
        <v>54</v>
      </c>
      <c r="BN33" s="35">
        <f>GETPIVOTDATA("Sum of thePR",pivNationCohort,"GenderCode",$R72,"SurveyYear",$P72,"YearOfEd",$Q72)</f>
        <v>0.91424196018376724</v>
      </c>
      <c r="BO33" s="35">
        <f>GETPIVOTDATA("Sum of theRR",pivNationCohort,"GenderCode",$R72,"SurveyYear",$P72,"YearOfEd",$Q72)</f>
        <v>3.5222052067381319E-2</v>
      </c>
      <c r="BP33" s="35">
        <f>GETPIVOTDATA("Sum of theTR",pivNationCohort,"GenderCode",$R72,"SurveyYear",$P72,"YearOfEd",$Q72)</f>
        <v>0.91424196018376724</v>
      </c>
      <c r="BQ33" s="35">
        <f>GETPIVOTDATA("Sum of theDR",pivNationCohort,"GenderCode",$R72,"SurveyYear",$P72,"YearOfEd",$Q72)</f>
        <v>5.0535987748851485E-2</v>
      </c>
      <c r="BR33" s="35">
        <f>BP32*BR32</f>
        <v>0.89177489177489178</v>
      </c>
      <c r="BS33" s="35"/>
      <c r="BV33" s="52">
        <v>0</v>
      </c>
      <c r="BW33" s="44">
        <v>1.0567375886524824</v>
      </c>
      <c r="BX33" s="44">
        <v>1.7730496453900711E-2</v>
      </c>
      <c r="BY33" s="44">
        <v>1.0567375886524824</v>
      </c>
      <c r="BZ33" s="44">
        <v>-7.4468085106383031E-2</v>
      </c>
      <c r="CA33" s="44"/>
      <c r="CB33" s="44"/>
    </row>
    <row r="34" spans="1:80">
      <c r="A34" s="25" t="s">
        <v>54</v>
      </c>
      <c r="B34" s="24">
        <v>646</v>
      </c>
      <c r="C34" s="24">
        <v>580</v>
      </c>
      <c r="D34" s="24">
        <v>21</v>
      </c>
      <c r="E34" s="24">
        <v>18</v>
      </c>
      <c r="F34" s="24">
        <v>16</v>
      </c>
      <c r="G34" s="24">
        <v>0.87306501547987614</v>
      </c>
      <c r="H34" s="24">
        <v>2.7863777089783281E-2</v>
      </c>
      <c r="I34" s="24">
        <v>0.8980891719745222</v>
      </c>
      <c r="J34" s="24">
        <v>9.9071207430340591E-2</v>
      </c>
      <c r="K34" s="24">
        <v>0.87306501547987614</v>
      </c>
      <c r="N34" t="str">
        <f t="shared" si="10"/>
        <v>2015-3-M</v>
      </c>
      <c r="O34" s="2" t="str">
        <f t="shared" si="11"/>
        <v>SY2014-2015=&gt;SY2015-2016</v>
      </c>
      <c r="P34" s="5">
        <v>2015</v>
      </c>
      <c r="Q34">
        <v>3</v>
      </c>
      <c r="R34" s="3" t="s">
        <v>54</v>
      </c>
      <c r="S34" s="14">
        <f t="shared" si="0"/>
        <v>0.95750708215297453</v>
      </c>
      <c r="T34" s="14">
        <f t="shared" si="1"/>
        <v>3.6827195467422094E-2</v>
      </c>
      <c r="U34" s="14">
        <f t="shared" si="2"/>
        <v>0.95750708215297453</v>
      </c>
      <c r="V34" s="14">
        <f t="shared" si="3"/>
        <v>5.6657223796033884E-3</v>
      </c>
      <c r="W34" s="14">
        <f t="shared" ref="W34:W43" si="28">U33*W33</f>
        <v>1.2276803454117449</v>
      </c>
      <c r="X34" s="15"/>
      <c r="Y34" s="15"/>
      <c r="Z34" s="15"/>
      <c r="AS34" s="8" t="str">
        <f t="shared" si="26"/>
        <v>SY2017-2018=&gt;SY2018-2019</v>
      </c>
      <c r="AT34" s="9">
        <v>2018</v>
      </c>
      <c r="AU34" s="9">
        <v>3</v>
      </c>
      <c r="AV34" s="10">
        <f t="shared" si="6"/>
        <v>1.8362662586074982E-2</v>
      </c>
      <c r="AW34" s="39"/>
      <c r="AZ34" s="2" t="str">
        <f t="shared" si="14"/>
        <v>SY2014-2015=&gt;SY2015-2016</v>
      </c>
      <c r="BA34" s="5">
        <v>2015</v>
      </c>
      <c r="BB34">
        <v>3</v>
      </c>
      <c r="BC34" s="4">
        <f t="shared" si="7"/>
        <v>0.94673295454545459</v>
      </c>
      <c r="BD34" s="4">
        <f t="shared" si="8"/>
        <v>2.911931818181818E-2</v>
      </c>
      <c r="BE34" s="4">
        <f t="shared" si="9"/>
        <v>0.97512801755669354</v>
      </c>
      <c r="BI34" t="str">
        <f t="shared" si="25"/>
        <v>2018-3-M</v>
      </c>
      <c r="BJ34" s="2" t="str">
        <f t="shared" si="27"/>
        <v>SY2017-2018=&gt;SY2018-2019</v>
      </c>
      <c r="BK34" s="5">
        <v>2018</v>
      </c>
      <c r="BL34" s="5">
        <v>3</v>
      </c>
      <c r="BM34" s="3" t="s">
        <v>54</v>
      </c>
      <c r="BN34" s="35">
        <f>GETPIVOTDATA("Sum of thePR",pivNationCohort,"GenderCode",$R73,"SurveyYear",$P73,"YearOfEd",$Q73)</f>
        <v>0.97939778129952459</v>
      </c>
      <c r="BO34" s="35">
        <f>GETPIVOTDATA("Sum of theRR",pivNationCohort,"GenderCode",$R73,"SurveyYear",$P73,"YearOfEd",$Q73)</f>
        <v>2.3771790808240888E-2</v>
      </c>
      <c r="BP34" s="35">
        <f>GETPIVOTDATA("Sum of theTR",pivNationCohort,"GenderCode",$R73,"SurveyYear",$P73,"YearOfEd",$Q73)</f>
        <v>0.97939778129952459</v>
      </c>
      <c r="BQ34" s="35">
        <f>GETPIVOTDATA("Sum of theDR",pivNationCohort,"GenderCode",$R73,"SurveyYear",$P73,"YearOfEd",$Q73)</f>
        <v>-3.1695721077655836E-3</v>
      </c>
      <c r="BR34" s="35">
        <f t="shared" ref="BR34:BR43" si="29">BP33*BR33</f>
        <v>0.815298025098944</v>
      </c>
      <c r="BS34" s="35"/>
      <c r="BV34" s="52">
        <v>1</v>
      </c>
      <c r="BW34" s="44">
        <v>0.94227504244482174</v>
      </c>
      <c r="BX34" s="44">
        <v>1.3582342954159592E-2</v>
      </c>
      <c r="BY34" s="44">
        <v>0.94227504244482174</v>
      </c>
      <c r="BZ34" s="44">
        <v>4.4142614601018648E-2</v>
      </c>
      <c r="CA34" s="44">
        <v>1</v>
      </c>
      <c r="CB34" s="44"/>
    </row>
    <row r="35" spans="1:80">
      <c r="A35" s="25" t="s">
        <v>52</v>
      </c>
      <c r="B35" s="24">
        <v>1218</v>
      </c>
      <c r="C35" s="24">
        <v>1106</v>
      </c>
      <c r="D35" s="24">
        <v>29</v>
      </c>
      <c r="E35" s="24">
        <v>22</v>
      </c>
      <c r="F35" s="24">
        <v>26</v>
      </c>
      <c r="G35" s="24">
        <v>0.88669950738916259</v>
      </c>
      <c r="H35" s="24">
        <v>1.8062397372742199E-2</v>
      </c>
      <c r="I35" s="24">
        <v>0.90301003344481601</v>
      </c>
      <c r="J35" s="24">
        <v>9.5238095238095233E-2</v>
      </c>
      <c r="K35" s="24">
        <v>0.88669950738916259</v>
      </c>
      <c r="N35" t="str">
        <f t="shared" si="10"/>
        <v>2015-4-M</v>
      </c>
      <c r="O35" s="2" t="str">
        <f t="shared" si="11"/>
        <v>SY2014-2015=&gt;SY2015-2016</v>
      </c>
      <c r="P35" s="5">
        <v>2015</v>
      </c>
      <c r="Q35" s="5">
        <v>4</v>
      </c>
      <c r="R35" s="3" t="s">
        <v>54</v>
      </c>
      <c r="S35" s="14">
        <f t="shared" si="0"/>
        <v>1.0606980273141122</v>
      </c>
      <c r="T35" s="14">
        <f t="shared" si="1"/>
        <v>3.1866464339908952E-2</v>
      </c>
      <c r="U35" s="14">
        <f t="shared" si="2"/>
        <v>1.0606980273141122</v>
      </c>
      <c r="V35" s="14">
        <f t="shared" si="3"/>
        <v>-9.2564491654021142E-2</v>
      </c>
      <c r="W35" s="14">
        <f t="shared" si="28"/>
        <v>1.1755126253517558</v>
      </c>
      <c r="X35" s="15"/>
      <c r="Y35" s="15"/>
      <c r="Z35" s="15"/>
      <c r="AL35" s="41" t="s">
        <v>41</v>
      </c>
      <c r="AM35" s="41"/>
      <c r="AN35" s="41"/>
      <c r="AO35" s="2"/>
      <c r="AP35" s="2"/>
      <c r="AS35" s="8" t="str">
        <f t="shared" si="26"/>
        <v>SY2017-2018=&gt;SY2018-2019</v>
      </c>
      <c r="AT35" s="9">
        <v>2018</v>
      </c>
      <c r="AU35" s="8">
        <v>4</v>
      </c>
      <c r="AV35" s="10">
        <f t="shared" si="6"/>
        <v>1.9591836734693877E-2</v>
      </c>
      <c r="AW35" s="39"/>
      <c r="AZ35" s="2" t="str">
        <f t="shared" si="14"/>
        <v>SY2014-2015=&gt;SY2015-2016</v>
      </c>
      <c r="BA35" s="5">
        <v>2015</v>
      </c>
      <c r="BB35" s="5">
        <v>4</v>
      </c>
      <c r="BC35" s="4">
        <f t="shared" si="7"/>
        <v>1.0450660450660452</v>
      </c>
      <c r="BD35" s="4">
        <f t="shared" si="8"/>
        <v>2.564102564102564E-2</v>
      </c>
      <c r="BE35" s="4">
        <f t="shared" si="9"/>
        <v>1.0725677830940989</v>
      </c>
      <c r="BI35" t="str">
        <f t="shared" si="25"/>
        <v>2018-4-M</v>
      </c>
      <c r="BJ35" s="2" t="str">
        <f t="shared" si="27"/>
        <v>SY2017-2018=&gt;SY2018-2019</v>
      </c>
      <c r="BK35" s="5">
        <v>2018</v>
      </c>
      <c r="BL35" s="2">
        <v>4</v>
      </c>
      <c r="BM35" s="3" t="s">
        <v>54</v>
      </c>
      <c r="BN35" s="35">
        <f>GETPIVOTDATA("Sum of thePR",pivNationCohort,"GenderCode",$R74,"SurveyYear",$P74,"YearOfEd",$Q74)</f>
        <v>1.0016077170418007</v>
      </c>
      <c r="BO35" s="35">
        <f>GETPIVOTDATA("Sum of theRR",pivNationCohort,"GenderCode",$R74,"SurveyYear",$P74,"YearOfEd",$Q74)</f>
        <v>2.2508038585209004E-2</v>
      </c>
      <c r="BP35" s="35">
        <f>GETPIVOTDATA("Sum of theTR",pivNationCohort,"GenderCode",$R74,"SurveyYear",$P74,"YearOfEd",$Q74)</f>
        <v>1.0016077170418007</v>
      </c>
      <c r="BQ35" s="35">
        <f>GETPIVOTDATA("Sum of theDR",pivNationCohort,"GenderCode",$R74,"SurveyYear",$P74,"YearOfEd",$Q74)</f>
        <v>-2.4115755627009738E-2</v>
      </c>
      <c r="BR35" s="35">
        <f t="shared" si="29"/>
        <v>0.79850107687978988</v>
      </c>
      <c r="BS35" s="35"/>
      <c r="BV35" s="52">
        <v>2</v>
      </c>
      <c r="BW35" s="44">
        <v>0.9723032069970845</v>
      </c>
      <c r="BX35" s="44">
        <v>2.478134110787172E-2</v>
      </c>
      <c r="BY35" s="44">
        <v>0.9723032069970845</v>
      </c>
      <c r="BZ35" s="44">
        <v>2.9154518950438302E-3</v>
      </c>
      <c r="CA35" s="44">
        <v>0.94227504244482174</v>
      </c>
      <c r="CB35" s="44"/>
    </row>
    <row r="36" spans="1:80">
      <c r="A36" s="23">
        <v>6</v>
      </c>
      <c r="B36" s="24">
        <v>2230</v>
      </c>
      <c r="C36" s="24">
        <v>2060</v>
      </c>
      <c r="D36" s="24">
        <v>42</v>
      </c>
      <c r="E36" s="24">
        <v>52</v>
      </c>
      <c r="F36" s="24">
        <v>60</v>
      </c>
      <c r="G36" s="24">
        <v>0.89686098654708524</v>
      </c>
      <c r="H36" s="24">
        <v>2.3318385650224215E-2</v>
      </c>
      <c r="I36" s="24">
        <v>0.91827364554637292</v>
      </c>
      <c r="J36" s="24">
        <v>7.9820627802690503E-2</v>
      </c>
      <c r="K36" s="24">
        <v>0.89686098654708524</v>
      </c>
      <c r="N36" t="str">
        <f t="shared" si="10"/>
        <v>2015-5-M</v>
      </c>
      <c r="O36" s="2" t="str">
        <f t="shared" si="11"/>
        <v>SY2014-2015=&gt;SY2015-2016</v>
      </c>
      <c r="P36" s="5">
        <v>2015</v>
      </c>
      <c r="Q36">
        <v>5</v>
      </c>
      <c r="R36" s="3" t="s">
        <v>54</v>
      </c>
      <c r="S36" s="14">
        <f t="shared" si="0"/>
        <v>0.86123680241327305</v>
      </c>
      <c r="T36" s="14">
        <f t="shared" si="1"/>
        <v>2.564102564102564E-2</v>
      </c>
      <c r="U36" s="14">
        <f t="shared" si="2"/>
        <v>0.86123680241327305</v>
      </c>
      <c r="V36" s="14">
        <f t="shared" si="3"/>
        <v>0.11312217194570129</v>
      </c>
      <c r="W36" s="14">
        <f t="shared" si="28"/>
        <v>1.2468639227934404</v>
      </c>
      <c r="X36" s="15"/>
      <c r="Y36" s="15"/>
      <c r="Z36" s="15"/>
      <c r="AL36" s="2"/>
      <c r="AM36" s="2" t="s">
        <v>39</v>
      </c>
      <c r="AN36" s="2" t="s">
        <v>21</v>
      </c>
      <c r="AP36" s="2"/>
      <c r="AS36" s="8" t="str">
        <f t="shared" si="26"/>
        <v>SY2017-2018=&gt;SY2018-2019</v>
      </c>
      <c r="AT36" s="9">
        <v>2018</v>
      </c>
      <c r="AU36" s="9">
        <v>5</v>
      </c>
      <c r="AV36" s="10">
        <f t="shared" si="6"/>
        <v>2.2852639873916468E-2</v>
      </c>
      <c r="AW36" s="39"/>
      <c r="AZ36" s="2" t="str">
        <f t="shared" si="14"/>
        <v>SY2014-2015=&gt;SY2015-2016</v>
      </c>
      <c r="BA36" s="5">
        <v>2015</v>
      </c>
      <c r="BB36">
        <v>5</v>
      </c>
      <c r="BC36" s="4">
        <f t="shared" si="7"/>
        <v>0.88923556942277693</v>
      </c>
      <c r="BD36" s="4">
        <f t="shared" si="8"/>
        <v>2.3400936037441498E-2</v>
      </c>
      <c r="BE36" s="4">
        <f t="shared" si="9"/>
        <v>0.91054313099041539</v>
      </c>
      <c r="BI36" t="str">
        <f t="shared" si="25"/>
        <v>2018-5-M</v>
      </c>
      <c r="BJ36" s="2" t="str">
        <f t="shared" si="27"/>
        <v>SY2017-2018=&gt;SY2018-2019</v>
      </c>
      <c r="BK36" s="5">
        <v>2018</v>
      </c>
      <c r="BL36" s="5">
        <v>5</v>
      </c>
      <c r="BM36" s="3" t="s">
        <v>54</v>
      </c>
      <c r="BN36" s="35">
        <f>GETPIVOTDATA("Sum of thePR",pivNationCohort,"GenderCode",$R75,"SurveyYear",$P75,"YearOfEd",$Q75)</f>
        <v>0.93282442748091599</v>
      </c>
      <c r="BO36" s="35">
        <f>GETPIVOTDATA("Sum of theRR",pivNationCohort,"GenderCode",$R75,"SurveyYear",$P75,"YearOfEd",$Q75)</f>
        <v>2.1374045801526718E-2</v>
      </c>
      <c r="BP36" s="35">
        <f>GETPIVOTDATA("Sum of theTR",pivNationCohort,"GenderCode",$R75,"SurveyYear",$P75,"YearOfEd",$Q75)</f>
        <v>0.93282442748091599</v>
      </c>
      <c r="BQ36" s="35">
        <f>GETPIVOTDATA("Sum of theDR",pivNationCohort,"GenderCode",$R75,"SurveyYear",$P75,"YearOfEd",$Q75)</f>
        <v>4.5801526717557328E-2</v>
      </c>
      <c r="BR36" s="35">
        <f t="shared" si="29"/>
        <v>0.79978484066898581</v>
      </c>
      <c r="BS36" s="35"/>
      <c r="BV36" s="52">
        <v>3</v>
      </c>
      <c r="BW36" s="44">
        <v>0.95534290271132372</v>
      </c>
      <c r="BX36" s="44">
        <v>1.4354066985645933E-2</v>
      </c>
      <c r="BY36" s="44">
        <v>0.95534290271132372</v>
      </c>
      <c r="BZ36" s="44">
        <v>3.0303030303030387E-2</v>
      </c>
      <c r="CA36" s="44">
        <v>0.91617704564241409</v>
      </c>
      <c r="CB36" s="44"/>
    </row>
    <row r="37" spans="1:80">
      <c r="A37" s="25" t="s">
        <v>53</v>
      </c>
      <c r="B37" s="24">
        <v>542</v>
      </c>
      <c r="C37" s="24">
        <v>508</v>
      </c>
      <c r="D37" s="24">
        <v>9</v>
      </c>
      <c r="E37" s="24">
        <v>10</v>
      </c>
      <c r="F37" s="24">
        <v>10</v>
      </c>
      <c r="G37" s="24">
        <v>0.91881918819188191</v>
      </c>
      <c r="H37" s="24">
        <v>1.8450184501845018E-2</v>
      </c>
      <c r="I37" s="24">
        <v>0.93609022556390975</v>
      </c>
      <c r="J37" s="24">
        <v>6.2730627306273101E-2</v>
      </c>
      <c r="K37" s="24">
        <v>0.91881918819188191</v>
      </c>
      <c r="N37" t="str">
        <f t="shared" si="10"/>
        <v>2015-6-M</v>
      </c>
      <c r="O37" s="2" t="str">
        <f t="shared" si="11"/>
        <v>SY2014-2015=&gt;SY2015-2016</v>
      </c>
      <c r="P37" s="5">
        <v>2015</v>
      </c>
      <c r="Q37" s="5">
        <v>6</v>
      </c>
      <c r="R37" s="3" t="s">
        <v>54</v>
      </c>
      <c r="S37" s="14">
        <f t="shared" ref="S37:S68" si="30">GETPIVOTDATA("Sum of thePR",pivNationCohort,"GenderCode",$R37,"SurveyYear",$P37,"YearOfEd",$Q37)</f>
        <v>0.956661316211878</v>
      </c>
      <c r="T37" s="14">
        <f t="shared" ref="T37:T68" si="31">GETPIVOTDATA("Sum of theRR",pivNationCohort,"GenderCode",$R37,"SurveyYear",$P37,"YearOfEd",$Q37)</f>
        <v>2.7287319422150885E-2</v>
      </c>
      <c r="U37" s="14">
        <f t="shared" ref="U37:U68" si="32">GETPIVOTDATA("Sum of theTR",pivNationCohort,"GenderCode",$R37,"SurveyYear",$P37,"YearOfEd",$Q37)</f>
        <v>0.956661316211878</v>
      </c>
      <c r="V37" s="14">
        <f t="shared" ref="V37:V68" si="33">GETPIVOTDATA("Sum of theDR",pivNationCohort,"GenderCode",$R37,"SurveyYear",$P37,"YearOfEd",$Q37)</f>
        <v>1.6051364365971099E-2</v>
      </c>
      <c r="W37" s="14">
        <f t="shared" si="28"/>
        <v>1.0738450979110927</v>
      </c>
      <c r="X37" s="15"/>
      <c r="Y37" s="15"/>
      <c r="Z37" s="15"/>
      <c r="AL37" s="2" t="s">
        <v>40</v>
      </c>
      <c r="AM37" s="2">
        <v>0.33202361748210257</v>
      </c>
      <c r="AN37" s="2">
        <v>0.66797638251789748</v>
      </c>
      <c r="AP37" s="2"/>
      <c r="AS37" s="8" t="str">
        <f t="shared" si="26"/>
        <v>SY2017-2018=&gt;SY2018-2019</v>
      </c>
      <c r="AT37" s="9">
        <v>2018</v>
      </c>
      <c r="AU37" s="8">
        <v>6</v>
      </c>
      <c r="AV37" s="10">
        <f t="shared" si="6"/>
        <v>9.5465393794749408E-3</v>
      </c>
      <c r="AW37" s="39"/>
      <c r="AZ37" s="2" t="str">
        <f t="shared" si="14"/>
        <v>SY2014-2015=&gt;SY2015-2016</v>
      </c>
      <c r="BA37" s="5">
        <v>2015</v>
      </c>
      <c r="BB37" s="5">
        <v>6</v>
      </c>
      <c r="BC37" s="4">
        <f t="shared" si="7"/>
        <v>0.97023809523809523</v>
      </c>
      <c r="BD37" s="4">
        <f t="shared" si="8"/>
        <v>2.4659863945578231E-2</v>
      </c>
      <c r="BE37" s="4">
        <f t="shared" si="9"/>
        <v>0.99476896251089797</v>
      </c>
      <c r="BI37" t="str">
        <f t="shared" si="25"/>
        <v>2018-6-M</v>
      </c>
      <c r="BJ37" s="2" t="str">
        <f t="shared" si="27"/>
        <v>SY2017-2018=&gt;SY2018-2019</v>
      </c>
      <c r="BK37" s="5">
        <v>2018</v>
      </c>
      <c r="BL37" s="2">
        <v>6</v>
      </c>
      <c r="BM37" s="3" t="s">
        <v>54</v>
      </c>
      <c r="BN37" s="35">
        <f>GETPIVOTDATA("Sum of thePR",pivNationCohort,"GenderCode",$R76,"SurveyYear",$P76,"YearOfEd",$Q76)</f>
        <v>0.97741935483870968</v>
      </c>
      <c r="BO37" s="35">
        <f>GETPIVOTDATA("Sum of theRR",pivNationCohort,"GenderCode",$R76,"SurveyYear",$P76,"YearOfEd",$Q76)</f>
        <v>1.1290322580645161E-2</v>
      </c>
      <c r="BP37" s="35">
        <f>GETPIVOTDATA("Sum of theTR",pivNationCohort,"GenderCode",$R76,"SurveyYear",$P76,"YearOfEd",$Q76)</f>
        <v>0.97741935483870968</v>
      </c>
      <c r="BQ37" s="35">
        <f>GETPIVOTDATA("Sum of theDR",pivNationCohort,"GenderCode",$R76,"SurveyYear",$P76,"YearOfEd",$Q76)</f>
        <v>1.1290322580645218E-2</v>
      </c>
      <c r="BR37" s="35">
        <f t="shared" si="29"/>
        <v>0.74605883610496226</v>
      </c>
      <c r="BS37" s="35"/>
      <c r="BV37" s="52">
        <v>4</v>
      </c>
      <c r="BW37" s="44">
        <v>0.93623639191290819</v>
      </c>
      <c r="BX37" s="44">
        <v>6.2208398133748056E-3</v>
      </c>
      <c r="BY37" s="44">
        <v>0.93623639191290819</v>
      </c>
      <c r="BZ37" s="44">
        <v>5.754276827371696E-2</v>
      </c>
      <c r="CA37" s="44">
        <v>0.87526323818150875</v>
      </c>
      <c r="CB37" s="44"/>
    </row>
    <row r="38" spans="1:80">
      <c r="A38" s="25" t="s">
        <v>54</v>
      </c>
      <c r="B38" s="24">
        <v>573</v>
      </c>
      <c r="C38" s="24">
        <v>522</v>
      </c>
      <c r="D38" s="24">
        <v>12</v>
      </c>
      <c r="E38" s="24">
        <v>16</v>
      </c>
      <c r="F38" s="24">
        <v>20</v>
      </c>
      <c r="G38" s="24">
        <v>0.87609075043630014</v>
      </c>
      <c r="H38" s="24">
        <v>2.7923211169284468E-2</v>
      </c>
      <c r="I38" s="24">
        <v>0.90125673249551164</v>
      </c>
      <c r="J38" s="24">
        <v>9.5986038394415441E-2</v>
      </c>
      <c r="K38" s="24">
        <v>0.87609075043630014</v>
      </c>
      <c r="N38" t="str">
        <f t="shared" si="10"/>
        <v>2015-7-M</v>
      </c>
      <c r="O38" s="2" t="str">
        <f t="shared" si="11"/>
        <v>SY2014-2015=&gt;SY2015-2016</v>
      </c>
      <c r="P38" s="5">
        <v>2015</v>
      </c>
      <c r="Q38">
        <v>7</v>
      </c>
      <c r="R38" s="3" t="s">
        <v>54</v>
      </c>
      <c r="S38" s="14">
        <f t="shared" si="30"/>
        <v>1.3193116634799236</v>
      </c>
      <c r="T38" s="14">
        <f t="shared" si="31"/>
        <v>1.7208413001912046E-2</v>
      </c>
      <c r="U38" s="14">
        <f t="shared" si="32"/>
        <v>1.3193116634799236</v>
      </c>
      <c r="V38" s="14">
        <f t="shared" si="33"/>
        <v>-0.33652007648183568</v>
      </c>
      <c r="W38" s="14">
        <f t="shared" si="28"/>
        <v>1.027306064775299</v>
      </c>
      <c r="X38" s="15"/>
      <c r="Y38" s="15"/>
      <c r="Z38" s="15"/>
      <c r="AL38" s="2" t="s">
        <v>38</v>
      </c>
      <c r="AM38" s="2">
        <v>0.59372986686502682</v>
      </c>
      <c r="AN38" s="2">
        <v>0.40627013313497318</v>
      </c>
      <c r="AP38" s="2"/>
      <c r="AS38" s="8" t="str">
        <f t="shared" si="26"/>
        <v>SY2017-2018=&gt;SY2018-2019</v>
      </c>
      <c r="AT38" s="9">
        <v>2018</v>
      </c>
      <c r="AU38" s="9">
        <v>7</v>
      </c>
      <c r="AV38" s="10">
        <f t="shared" si="6"/>
        <v>1.3781223083548665E-2</v>
      </c>
      <c r="AW38" s="39"/>
      <c r="AZ38" s="2" t="str">
        <f t="shared" si="14"/>
        <v>SY2014-2015=&gt;SY2015-2016</v>
      </c>
      <c r="BA38" s="5">
        <v>2015</v>
      </c>
      <c r="BB38">
        <v>7</v>
      </c>
      <c r="BC38" s="4">
        <f t="shared" si="7"/>
        <v>1.3333333333333333</v>
      </c>
      <c r="BD38" s="4">
        <f t="shared" si="8"/>
        <v>1.8905472636815919E-2</v>
      </c>
      <c r="BE38" s="4">
        <f t="shared" si="9"/>
        <v>1.3590263691683571</v>
      </c>
      <c r="BI38" t="str">
        <f t="shared" si="25"/>
        <v>2018-7-M</v>
      </c>
      <c r="BJ38" s="2" t="str">
        <f t="shared" si="27"/>
        <v>SY2017-2018=&gt;SY2018-2019</v>
      </c>
      <c r="BK38" s="5">
        <v>2018</v>
      </c>
      <c r="BL38" s="5">
        <v>7</v>
      </c>
      <c r="BM38" s="3" t="s">
        <v>54</v>
      </c>
      <c r="BN38" s="35">
        <f>GETPIVOTDATA("Sum of thePR",pivNationCohort,"GenderCode",$R77,"SurveyYear",$P77,"YearOfEd",$Q77)</f>
        <v>1.2652705061082024</v>
      </c>
      <c r="BO38" s="35">
        <f>GETPIVOTDATA("Sum of theRR",pivNationCohort,"GenderCode",$R77,"SurveyYear",$P77,"YearOfEd",$Q77)</f>
        <v>2.0942408376963352E-2</v>
      </c>
      <c r="BP38" s="35">
        <f>GETPIVOTDATA("Sum of theTR",pivNationCohort,"GenderCode",$R77,"SurveyYear",$P77,"YearOfEd",$Q77)</f>
        <v>1.2652705061082024</v>
      </c>
      <c r="BQ38" s="35">
        <f>GETPIVOTDATA("Sum of theDR",pivNationCohort,"GenderCode",$R77,"SurveyYear",$P77,"YearOfEd",$Q77)</f>
        <v>-0.28621291448516573</v>
      </c>
      <c r="BR38" s="35">
        <f t="shared" si="29"/>
        <v>0.72921234625743081</v>
      </c>
      <c r="BS38" s="35"/>
      <c r="BV38" s="52">
        <v>5</v>
      </c>
      <c r="BW38" s="44">
        <v>0.96769230769230774</v>
      </c>
      <c r="BX38" s="44">
        <v>1.8461538461538463E-2</v>
      </c>
      <c r="BY38" s="44">
        <v>0.96769230769230774</v>
      </c>
      <c r="BZ38" s="44">
        <v>1.3846153846153841E-2</v>
      </c>
      <c r="CA38" s="44">
        <v>0.81945329608906414</v>
      </c>
      <c r="CB38" s="44"/>
    </row>
    <row r="39" spans="1:80">
      <c r="A39" s="25" t="s">
        <v>52</v>
      </c>
      <c r="B39" s="24">
        <v>1115</v>
      </c>
      <c r="C39" s="24">
        <v>1030</v>
      </c>
      <c r="D39" s="24">
        <v>21</v>
      </c>
      <c r="E39" s="24">
        <v>26</v>
      </c>
      <c r="F39" s="24">
        <v>30</v>
      </c>
      <c r="G39" s="24">
        <v>0.89686098654708524</v>
      </c>
      <c r="H39" s="24">
        <v>2.3318385650224215E-2</v>
      </c>
      <c r="I39" s="24">
        <v>0.91827364554637292</v>
      </c>
      <c r="J39" s="24">
        <v>7.9820627802690503E-2</v>
      </c>
      <c r="K39" s="24">
        <v>0.89686098654708524</v>
      </c>
      <c r="N39" t="str">
        <f t="shared" si="10"/>
        <v>2015-8-M</v>
      </c>
      <c r="O39" s="2" t="str">
        <f t="shared" si="11"/>
        <v>SY2014-2015=&gt;SY2015-2016</v>
      </c>
      <c r="P39" s="5">
        <v>2015</v>
      </c>
      <c r="Q39" s="5">
        <v>8</v>
      </c>
      <c r="R39" s="3" t="s">
        <v>54</v>
      </c>
      <c r="S39" s="14">
        <f t="shared" si="30"/>
        <v>0.83275261324041816</v>
      </c>
      <c r="T39" s="14">
        <f t="shared" si="31"/>
        <v>1.9163763066202089E-2</v>
      </c>
      <c r="U39" s="14">
        <f t="shared" si="32"/>
        <v>0.83275261324041816</v>
      </c>
      <c r="V39" s="14">
        <f t="shared" si="33"/>
        <v>0.1480836236933798</v>
      </c>
      <c r="W39" s="14">
        <f t="shared" si="28"/>
        <v>1.3553368732217137</v>
      </c>
      <c r="X39" s="14"/>
      <c r="Y39" s="14"/>
      <c r="Z39" s="14"/>
      <c r="AS39" s="8" t="str">
        <f t="shared" si="26"/>
        <v>SY2017-2018=&gt;SY2018-2019</v>
      </c>
      <c r="AT39" s="9">
        <v>2018</v>
      </c>
      <c r="AU39" s="8">
        <v>8</v>
      </c>
      <c r="AV39" s="10">
        <f t="shared" si="6"/>
        <v>9.0027700831024939E-3</v>
      </c>
      <c r="AW39" s="39"/>
      <c r="AZ39" s="2" t="str">
        <f t="shared" si="14"/>
        <v>SY2014-2015=&gt;SY2015-2016</v>
      </c>
      <c r="BA39" s="5">
        <v>2015</v>
      </c>
      <c r="BB39" s="5">
        <v>8</v>
      </c>
      <c r="BC39" s="4">
        <f t="shared" si="7"/>
        <v>0.85057471264367812</v>
      </c>
      <c r="BD39" s="4">
        <f t="shared" si="8"/>
        <v>1.3262599469496022E-2</v>
      </c>
      <c r="BE39" s="4">
        <f t="shared" si="9"/>
        <v>0.86200716845878134</v>
      </c>
      <c r="BI39" t="str">
        <f t="shared" si="25"/>
        <v>2018-8-M</v>
      </c>
      <c r="BJ39" s="2" t="str">
        <f t="shared" si="27"/>
        <v>SY2017-2018=&gt;SY2018-2019</v>
      </c>
      <c r="BK39" s="5">
        <v>2018</v>
      </c>
      <c r="BL39" s="2">
        <v>8</v>
      </c>
      <c r="BM39" s="3" t="s">
        <v>54</v>
      </c>
      <c r="BN39" s="35">
        <f>GETPIVOTDATA("Sum of thePR",pivNationCohort,"GenderCode",$R78,"SurveyYear",$P78,"YearOfEd",$Q78)</f>
        <v>0.64857142857142858</v>
      </c>
      <c r="BO39" s="35">
        <f>GETPIVOTDATA("Sum of theRR",pivNationCohort,"GenderCode",$R78,"SurveyYear",$P78,"YearOfEd",$Q78)</f>
        <v>1.1428571428571429E-2</v>
      </c>
      <c r="BP39" s="35">
        <f>GETPIVOTDATA("Sum of theTR",pivNationCohort,"GenderCode",$R78,"SurveyYear",$P78,"YearOfEd",$Q78)</f>
        <v>0.64857142857142858</v>
      </c>
      <c r="BQ39" s="35">
        <f>GETPIVOTDATA("Sum of theDR",pivNationCohort,"GenderCode",$R78,"SurveyYear",$P78,"YearOfEd",$Q78)</f>
        <v>0.33999999999999997</v>
      </c>
      <c r="BR39" s="49">
        <f t="shared" si="29"/>
        <v>0.92265087440948923</v>
      </c>
      <c r="BS39" s="35"/>
      <c r="BV39" s="52">
        <v>6</v>
      </c>
      <c r="BW39" s="44">
        <v>0.9309791332263242</v>
      </c>
      <c r="BX39" s="44">
        <v>1.2841091492776886E-2</v>
      </c>
      <c r="BY39" s="44">
        <v>0.9309791332263242</v>
      </c>
      <c r="BZ39" s="44">
        <v>5.6179775280898903E-2</v>
      </c>
      <c r="CA39" s="44">
        <v>0.79297865113849442</v>
      </c>
      <c r="CB39" s="44"/>
    </row>
    <row r="40" spans="1:80">
      <c r="A40" s="23">
        <v>7</v>
      </c>
      <c r="B40" s="24">
        <v>2382</v>
      </c>
      <c r="C40" s="24">
        <v>1706</v>
      </c>
      <c r="D40" s="24">
        <v>44</v>
      </c>
      <c r="E40" s="24">
        <v>60</v>
      </c>
      <c r="F40" s="24">
        <v>30</v>
      </c>
      <c r="G40" s="24">
        <v>0.70361041141897562</v>
      </c>
      <c r="H40" s="24">
        <v>2.5188916876574308E-2</v>
      </c>
      <c r="I40" s="24">
        <v>0.72179155900086134</v>
      </c>
      <c r="J40" s="24">
        <v>0.27120067170445006</v>
      </c>
      <c r="K40" s="24">
        <v>0.70361041141897562</v>
      </c>
      <c r="N40" t="str">
        <f t="shared" si="10"/>
        <v>2015-9-M</v>
      </c>
      <c r="O40" s="2" t="str">
        <f t="shared" si="11"/>
        <v>SY2014-2015=&gt;SY2015-2016</v>
      </c>
      <c r="P40" s="5">
        <v>2015</v>
      </c>
      <c r="Q40">
        <v>9</v>
      </c>
      <c r="R40" s="3" t="s">
        <v>54</v>
      </c>
      <c r="S40" s="14">
        <f t="shared" si="30"/>
        <v>0.72380952380952379</v>
      </c>
      <c r="T40" s="14">
        <f t="shared" si="31"/>
        <v>7.2380952380952379E-2</v>
      </c>
      <c r="U40" s="14">
        <f t="shared" si="32"/>
        <v>0.72380952380952379</v>
      </c>
      <c r="V40" s="14">
        <f t="shared" si="33"/>
        <v>0.20380952380952388</v>
      </c>
      <c r="W40" s="14">
        <f t="shared" si="28"/>
        <v>1.1286603229964793</v>
      </c>
      <c r="X40" s="14">
        <v>1</v>
      </c>
      <c r="Y40" s="14"/>
      <c r="Z40" s="14"/>
      <c r="AS40" s="8" t="str">
        <f t="shared" si="26"/>
        <v>SY2017-2018=&gt;SY2018-2019</v>
      </c>
      <c r="AT40" s="9">
        <v>2018</v>
      </c>
      <c r="AU40" s="9">
        <v>9</v>
      </c>
      <c r="AV40" s="10">
        <f t="shared" si="6"/>
        <v>5.3763440860215058E-3</v>
      </c>
      <c r="AW40" s="39" t="s">
        <v>36</v>
      </c>
      <c r="AZ40" s="2" t="str">
        <f t="shared" si="14"/>
        <v>SY2014-2015=&gt;SY2015-2016</v>
      </c>
      <c r="BA40" s="5">
        <v>2015</v>
      </c>
      <c r="BB40">
        <v>9</v>
      </c>
      <c r="BC40" s="4">
        <f t="shared" si="7"/>
        <v>0.78468899521531099</v>
      </c>
      <c r="BD40" s="4">
        <f t="shared" si="8"/>
        <v>7.2727272727272724E-2</v>
      </c>
      <c r="BE40" s="4">
        <f t="shared" si="9"/>
        <v>0.84623323013415896</v>
      </c>
      <c r="BI40" t="str">
        <f t="shared" si="25"/>
        <v>2018-9-M</v>
      </c>
      <c r="BJ40" s="2" t="str">
        <f t="shared" si="27"/>
        <v>SY2017-2018=&gt;SY2018-2019</v>
      </c>
      <c r="BK40" s="5">
        <v>2018</v>
      </c>
      <c r="BL40" s="5">
        <v>9</v>
      </c>
      <c r="BM40" s="3" t="s">
        <v>54</v>
      </c>
      <c r="BN40" s="35">
        <f>GETPIVOTDATA("Sum of thePR",pivNationCohort,"GenderCode",$R79,"SurveyYear",$P79,"YearOfEd",$Q79)</f>
        <v>0.85773195876288655</v>
      </c>
      <c r="BO40" s="35">
        <f>GETPIVOTDATA("Sum of theRR",pivNationCohort,"GenderCode",$R79,"SurveyYear",$P79,"YearOfEd",$Q79)</f>
        <v>4.1237113402061857E-3</v>
      </c>
      <c r="BP40" s="35">
        <f>GETPIVOTDATA("Sum of theTR",pivNationCohort,"GenderCode",$R79,"SurveyYear",$P79,"YearOfEd",$Q79)</f>
        <v>0.85773195876288655</v>
      </c>
      <c r="BQ40" s="35">
        <f>GETPIVOTDATA("Sum of theDR",pivNationCohort,"GenderCode",$R79,"SurveyYear",$P79,"YearOfEd",$Q79)</f>
        <v>0.13814432989690728</v>
      </c>
      <c r="BR40" s="35">
        <f t="shared" si="29"/>
        <v>0.59840499568844019</v>
      </c>
      <c r="BS40" s="35">
        <v>1</v>
      </c>
      <c r="BV40" s="52">
        <v>7</v>
      </c>
      <c r="BW40" s="44">
        <v>1.2602739726027397</v>
      </c>
      <c r="BX40" s="44">
        <v>1.3698630136986301E-2</v>
      </c>
      <c r="BY40" s="44">
        <v>1.2602739726027397</v>
      </c>
      <c r="BZ40" s="44">
        <v>-0.27397260273972601</v>
      </c>
      <c r="CA40" s="44">
        <v>0.7382465773038952</v>
      </c>
      <c r="CB40" s="44"/>
    </row>
    <row r="41" spans="1:80">
      <c r="A41" s="25" t="s">
        <v>53</v>
      </c>
      <c r="B41" s="24">
        <v>567</v>
      </c>
      <c r="C41" s="24">
        <v>413</v>
      </c>
      <c r="D41" s="24">
        <v>7</v>
      </c>
      <c r="E41" s="24">
        <v>10</v>
      </c>
      <c r="F41" s="24">
        <v>6</v>
      </c>
      <c r="G41" s="24">
        <v>0.7178130511463845</v>
      </c>
      <c r="H41" s="24">
        <v>1.7636684303350969E-2</v>
      </c>
      <c r="I41" s="24">
        <v>0.73070017953321365</v>
      </c>
      <c r="J41" s="24">
        <v>0.26455026455026454</v>
      </c>
      <c r="K41" s="24">
        <v>0.7178130511463845</v>
      </c>
      <c r="N41" t="str">
        <f t="shared" si="10"/>
        <v>2015-10-M</v>
      </c>
      <c r="O41" s="2" t="str">
        <f t="shared" si="11"/>
        <v>SY2014-2015=&gt;SY2015-2016</v>
      </c>
      <c r="P41" s="5">
        <v>2015</v>
      </c>
      <c r="Q41" s="5">
        <v>10</v>
      </c>
      <c r="R41" s="3" t="s">
        <v>54</v>
      </c>
      <c r="S41" s="14">
        <f t="shared" si="30"/>
        <v>0.87012987012987009</v>
      </c>
      <c r="T41" s="14">
        <f t="shared" si="31"/>
        <v>4.6753246753246755E-2</v>
      </c>
      <c r="U41" s="14">
        <f t="shared" si="32"/>
        <v>0.87012987012987009</v>
      </c>
      <c r="V41" s="14">
        <f t="shared" si="33"/>
        <v>8.3116883116883145E-2</v>
      </c>
      <c r="W41" s="14">
        <f t="shared" si="28"/>
        <v>0.81693509093078498</v>
      </c>
      <c r="X41" s="14">
        <f>U40*X40</f>
        <v>0.72380952380952379</v>
      </c>
      <c r="Y41" s="14"/>
      <c r="Z41" s="14"/>
      <c r="AS41" s="8" t="str">
        <f t="shared" si="26"/>
        <v>SY2017-2018=&gt;SY2018-2019</v>
      </c>
      <c r="AT41" s="9">
        <v>2018</v>
      </c>
      <c r="AU41" s="8">
        <v>10</v>
      </c>
      <c r="AV41" s="10">
        <f t="shared" si="6"/>
        <v>7.7220077220077222E-3</v>
      </c>
      <c r="AW41" s="39"/>
      <c r="AZ41" s="2" t="str">
        <f t="shared" si="14"/>
        <v>SY2014-2015=&gt;SY2015-2016</v>
      </c>
      <c r="BA41" s="5">
        <v>2015</v>
      </c>
      <c r="BB41" s="5">
        <v>10</v>
      </c>
      <c r="BC41" s="4">
        <f t="shared" si="7"/>
        <v>0.85594237695078035</v>
      </c>
      <c r="BD41" s="4">
        <f t="shared" si="8"/>
        <v>3.8415366146458581E-2</v>
      </c>
      <c r="BE41" s="4">
        <f t="shared" si="9"/>
        <v>0.8901373283395756</v>
      </c>
      <c r="BI41" t="str">
        <f t="shared" si="25"/>
        <v>2018-10-M</v>
      </c>
      <c r="BJ41" s="2" t="str">
        <f t="shared" si="27"/>
        <v>SY2017-2018=&gt;SY2018-2019</v>
      </c>
      <c r="BK41" s="5">
        <v>2018</v>
      </c>
      <c r="BL41" s="2">
        <v>10</v>
      </c>
      <c r="BM41" s="3" t="s">
        <v>54</v>
      </c>
      <c r="BN41" s="35">
        <f>GETPIVOTDATA("Sum of thePR",pivNationCohort,"GenderCode",$R80,"SurveyYear",$P80,"YearOfEd",$Q80)</f>
        <v>0.8753462603878116</v>
      </c>
      <c r="BO41" s="35">
        <f>GETPIVOTDATA("Sum of theRR",pivNationCohort,"GenderCode",$R80,"SurveyYear",$P80,"YearOfEd",$Q80)</f>
        <v>1.3850415512465374E-2</v>
      </c>
      <c r="BP41" s="35">
        <f>GETPIVOTDATA("Sum of theTR",pivNationCohort,"GenderCode",$R80,"SurveyYear",$P80,"YearOfEd",$Q80)</f>
        <v>0.8753462603878116</v>
      </c>
      <c r="BQ41" s="35">
        <f>GETPIVOTDATA("Sum of theDR",pivNationCohort,"GenderCode",$R80,"SurveyYear",$P80,"YearOfEd",$Q80)</f>
        <v>0.11080332409972304</v>
      </c>
      <c r="BR41" s="35">
        <f t="shared" si="29"/>
        <v>0.51327108908534247</v>
      </c>
      <c r="BS41" s="35">
        <f>BP40*BS40</f>
        <v>0.85773195876288655</v>
      </c>
      <c r="BV41" s="52">
        <v>8</v>
      </c>
      <c r="BW41" s="44">
        <v>0.63519313304721026</v>
      </c>
      <c r="BX41" s="44">
        <v>1.1444921316165951E-2</v>
      </c>
      <c r="BY41" s="44">
        <v>0.63519313304721026</v>
      </c>
      <c r="BZ41" s="44">
        <v>0.35336194563662382</v>
      </c>
      <c r="CA41" s="44">
        <v>0.93039294673915551</v>
      </c>
      <c r="CB41" s="44"/>
    </row>
    <row r="42" spans="1:80">
      <c r="A42" s="25" t="s">
        <v>54</v>
      </c>
      <c r="B42" s="24">
        <v>624</v>
      </c>
      <c r="C42" s="24">
        <v>440</v>
      </c>
      <c r="D42" s="24">
        <v>15</v>
      </c>
      <c r="E42" s="24">
        <v>20</v>
      </c>
      <c r="F42" s="24">
        <v>9</v>
      </c>
      <c r="G42" s="24">
        <v>0.69070512820512819</v>
      </c>
      <c r="H42" s="24">
        <v>3.2051282051282048E-2</v>
      </c>
      <c r="I42" s="24">
        <v>0.71357615894039739</v>
      </c>
      <c r="J42" s="24">
        <v>0.27724358974358976</v>
      </c>
      <c r="K42" s="24">
        <v>0.69070512820512819</v>
      </c>
      <c r="N42" t="str">
        <f t="shared" si="10"/>
        <v>2015-11-M</v>
      </c>
      <c r="O42" s="2" t="str">
        <f t="shared" si="11"/>
        <v>SY2014-2015=&gt;SY2015-2016</v>
      </c>
      <c r="P42" s="5">
        <v>2015</v>
      </c>
      <c r="Q42">
        <v>11</v>
      </c>
      <c r="R42" s="3" t="s">
        <v>54</v>
      </c>
      <c r="S42" s="14">
        <f t="shared" si="30"/>
        <v>0.92592592592592593</v>
      </c>
      <c r="T42" s="14">
        <f t="shared" si="31"/>
        <v>3.0303030303030304E-2</v>
      </c>
      <c r="U42" s="14">
        <f t="shared" si="32"/>
        <v>0.92592592592592593</v>
      </c>
      <c r="V42" s="14">
        <f t="shared" si="33"/>
        <v>4.3771043771043794E-2</v>
      </c>
      <c r="W42" s="14">
        <f t="shared" si="28"/>
        <v>0.71083962457613759</v>
      </c>
      <c r="X42" s="14">
        <f t="shared" ref="X42:X43" si="34">U41*X41</f>
        <v>0.62980828695114399</v>
      </c>
      <c r="Y42" s="14"/>
      <c r="Z42" s="14"/>
      <c r="AL42" s="40" t="s">
        <v>44</v>
      </c>
      <c r="AM42" s="40"/>
      <c r="AN42" s="40"/>
      <c r="AS42" s="8" t="str">
        <f t="shared" si="26"/>
        <v>SY2017-2018=&gt;SY2018-2019</v>
      </c>
      <c r="AT42" s="9">
        <v>2018</v>
      </c>
      <c r="AU42" s="9">
        <v>11</v>
      </c>
      <c r="AV42" s="10">
        <f t="shared" si="6"/>
        <v>4.5454545454545452E-3</v>
      </c>
      <c r="AW42" s="39"/>
      <c r="AZ42" s="2" t="str">
        <f t="shared" si="14"/>
        <v>SY2014-2015=&gt;SY2015-2016</v>
      </c>
      <c r="BA42" s="5">
        <v>2015</v>
      </c>
      <c r="BB42">
        <v>11</v>
      </c>
      <c r="BC42" s="4">
        <f t="shared" si="7"/>
        <v>0.85964912280701755</v>
      </c>
      <c r="BD42" s="4">
        <f t="shared" si="8"/>
        <v>4.6251993620414676E-2</v>
      </c>
      <c r="BE42" s="4">
        <f t="shared" si="9"/>
        <v>0.90133779264214042</v>
      </c>
      <c r="BI42" t="str">
        <f t="shared" si="25"/>
        <v>2018-11-M</v>
      </c>
      <c r="BJ42" s="2" t="str">
        <f t="shared" si="27"/>
        <v>SY2017-2018=&gt;SY2018-2019</v>
      </c>
      <c r="BK42" s="5">
        <v>2018</v>
      </c>
      <c r="BL42" s="5">
        <v>11</v>
      </c>
      <c r="BM42" s="3" t="s">
        <v>54</v>
      </c>
      <c r="BN42" s="35">
        <f>GETPIVOTDATA("Sum of thePR",pivNationCohort,"GenderCode",$R81,"SurveyYear",$P81,"YearOfEd",$Q81)</f>
        <v>0.88484848484848488</v>
      </c>
      <c r="BO42" s="35">
        <f>GETPIVOTDATA("Sum of theRR",pivNationCohort,"GenderCode",$R81,"SurveyYear",$P81,"YearOfEd",$Q81)</f>
        <v>6.0606060606060606E-3</v>
      </c>
      <c r="BP42" s="35">
        <f>GETPIVOTDATA("Sum of theTR",pivNationCohort,"GenderCode",$R81,"SurveyYear",$P81,"YearOfEd",$Q81)</f>
        <v>0.88484848484848488</v>
      </c>
      <c r="BQ42" s="35">
        <f>GETPIVOTDATA("Sum of theDR",pivNationCohort,"GenderCode",$R81,"SurveyYear",$P81,"YearOfEd",$Q81)</f>
        <v>0.10909090909090902</v>
      </c>
      <c r="BR42" s="35">
        <f t="shared" si="29"/>
        <v>0.44928992839603382</v>
      </c>
      <c r="BS42" s="35">
        <f t="shared" ref="BS42:BS43" si="35">BP41*BS41</f>
        <v>0.75081246251820533</v>
      </c>
      <c r="BV42" s="52">
        <v>9</v>
      </c>
      <c r="BW42" s="44">
        <v>0.8568464730290456</v>
      </c>
      <c r="BX42" s="44">
        <v>2.0746887966804979E-3</v>
      </c>
      <c r="BY42" s="44">
        <v>0.8568464730290456</v>
      </c>
      <c r="BZ42" s="44">
        <v>0.14107883817427391</v>
      </c>
      <c r="CA42" s="44">
        <v>0.59097921080427041</v>
      </c>
      <c r="CB42" s="44">
        <v>1</v>
      </c>
    </row>
    <row r="43" spans="1:80">
      <c r="A43" s="25" t="s">
        <v>52</v>
      </c>
      <c r="B43" s="24">
        <v>1191</v>
      </c>
      <c r="C43" s="24">
        <v>853</v>
      </c>
      <c r="D43" s="24">
        <v>22</v>
      </c>
      <c r="E43" s="24">
        <v>30</v>
      </c>
      <c r="F43" s="24">
        <v>15</v>
      </c>
      <c r="G43" s="24">
        <v>0.70361041141897562</v>
      </c>
      <c r="H43" s="24">
        <v>2.5188916876574308E-2</v>
      </c>
      <c r="I43" s="24">
        <v>0.72179155900086134</v>
      </c>
      <c r="J43" s="24">
        <v>0.27120067170445006</v>
      </c>
      <c r="K43" s="24">
        <v>0.70361041141897562</v>
      </c>
      <c r="N43" t="str">
        <f t="shared" si="10"/>
        <v>2015-12-M</v>
      </c>
      <c r="O43" s="2" t="str">
        <f t="shared" si="11"/>
        <v>SY2014-2015=&gt;SY2015-2016</v>
      </c>
      <c r="P43" s="5">
        <v>2015</v>
      </c>
      <c r="Q43" s="5">
        <v>12</v>
      </c>
      <c r="R43" s="3" t="s">
        <v>54</v>
      </c>
      <c r="S43" s="14">
        <f t="shared" si="30"/>
        <v>0</v>
      </c>
      <c r="T43" s="14">
        <f t="shared" si="31"/>
        <v>9.6153846153846159E-3</v>
      </c>
      <c r="U43" s="14">
        <f t="shared" si="32"/>
        <v>0</v>
      </c>
      <c r="V43" s="14">
        <f t="shared" si="33"/>
        <v>0.99038461538461542</v>
      </c>
      <c r="W43" s="14">
        <f t="shared" si="28"/>
        <v>0.65818483757049773</v>
      </c>
      <c r="X43" s="14">
        <f t="shared" si="34"/>
        <v>0.58315582125105925</v>
      </c>
      <c r="Y43" s="14"/>
      <c r="Z43" s="14"/>
      <c r="AL43" s="2"/>
      <c r="AM43" s="2" t="s">
        <v>42</v>
      </c>
      <c r="AN43" s="2" t="s">
        <v>43</v>
      </c>
      <c r="AS43" s="8" t="str">
        <f t="shared" si="26"/>
        <v>SY2017-2018=&gt;SY2018-2019</v>
      </c>
      <c r="AT43" s="9">
        <v>2018</v>
      </c>
      <c r="AU43" s="8">
        <v>12</v>
      </c>
      <c r="AV43" s="10">
        <f t="shared" si="6"/>
        <v>0</v>
      </c>
      <c r="AW43" s="39"/>
      <c r="AZ43" s="2" t="str">
        <f t="shared" si="14"/>
        <v>SY2014-2015=&gt;SY2015-2016</v>
      </c>
      <c r="BA43" s="5">
        <v>2015</v>
      </c>
      <c r="BB43" s="5">
        <v>12</v>
      </c>
      <c r="BC43" s="4">
        <f t="shared" si="7"/>
        <v>0</v>
      </c>
      <c r="BD43" s="4">
        <f t="shared" si="8"/>
        <v>6.4516129032258064E-3</v>
      </c>
      <c r="BE43" s="4">
        <f t="shared" si="9"/>
        <v>0</v>
      </c>
      <c r="BI43" t="str">
        <f t="shared" si="25"/>
        <v>2018-12-M</v>
      </c>
      <c r="BJ43" s="2" t="str">
        <f t="shared" si="27"/>
        <v>SY2017-2018=&gt;SY2018-2019</v>
      </c>
      <c r="BK43" s="5">
        <v>2018</v>
      </c>
      <c r="BL43" s="2">
        <v>12</v>
      </c>
      <c r="BM43" s="3" t="s">
        <v>54</v>
      </c>
      <c r="BN43" s="35">
        <f>GETPIVOTDATA("Sum of thePR",pivNationCohort,"GenderCode",$R82,"SurveyYear",$P82,"YearOfEd",$Q82)</f>
        <v>0</v>
      </c>
      <c r="BO43" s="35">
        <f>GETPIVOTDATA("Sum of theRR",pivNationCohort,"GenderCode",$R82,"SurveyYear",$P82,"YearOfEd",$Q82)</f>
        <v>0</v>
      </c>
      <c r="BP43" s="35">
        <f>GETPIVOTDATA("Sum of theTR",pivNationCohort,"GenderCode",$R82,"SurveyYear",$P82,"YearOfEd",$Q82)</f>
        <v>0</v>
      </c>
      <c r="BQ43" s="35">
        <f>GETPIVOTDATA("Sum of theDR",pivNationCohort,"GenderCode",$R82,"SurveyYear",$P82,"YearOfEd",$Q82)</f>
        <v>1</v>
      </c>
      <c r="BR43" s="35">
        <f t="shared" si="29"/>
        <v>0.39755351239891479</v>
      </c>
      <c r="BS43" s="49">
        <f t="shared" si="35"/>
        <v>0.66435526986459381</v>
      </c>
      <c r="BV43" s="52">
        <v>10</v>
      </c>
      <c r="BW43" s="44">
        <v>0.8467532467532467</v>
      </c>
      <c r="BX43" s="44">
        <v>7.7922077922077922E-3</v>
      </c>
      <c r="BY43" s="44">
        <v>0.8467532467532467</v>
      </c>
      <c r="BZ43" s="44">
        <v>0.1454545454545455</v>
      </c>
      <c r="CA43" s="44">
        <v>0.50637845241112789</v>
      </c>
      <c r="CB43" s="44">
        <v>0.8568464730290456</v>
      </c>
    </row>
    <row r="44" spans="1:80">
      <c r="A44" s="23">
        <v>8</v>
      </c>
      <c r="B44" s="24">
        <v>1628</v>
      </c>
      <c r="C44" s="24">
        <v>1868</v>
      </c>
      <c r="D44" s="24">
        <v>26</v>
      </c>
      <c r="E44" s="24">
        <v>30</v>
      </c>
      <c r="F44" s="24">
        <v>204</v>
      </c>
      <c r="G44" s="24">
        <v>1.0221130221130221</v>
      </c>
      <c r="H44" s="24">
        <v>1.8427518427518427E-2</v>
      </c>
      <c r="I44" s="24">
        <v>1.0413016270337923</v>
      </c>
      <c r="J44" s="24">
        <v>-4.0540540540540571E-2</v>
      </c>
      <c r="K44" s="24">
        <v>1.0221130221130221</v>
      </c>
      <c r="N44" t="str">
        <f t="shared" si="10"/>
        <v>2016-0-M</v>
      </c>
      <c r="O44" s="2" t="str">
        <f t="shared" si="11"/>
        <v>SY2015-2016=&gt;SY2016-2017</v>
      </c>
      <c r="P44" s="5">
        <v>2016</v>
      </c>
      <c r="Q44">
        <v>0</v>
      </c>
      <c r="R44" s="3" t="s">
        <v>54</v>
      </c>
      <c r="S44" s="14">
        <f t="shared" si="30"/>
        <v>0.99688473520249221</v>
      </c>
      <c r="T44" s="14">
        <f t="shared" si="31"/>
        <v>1.7133956386292833E-2</v>
      </c>
      <c r="U44" s="14">
        <f t="shared" si="32"/>
        <v>0.99688473520249221</v>
      </c>
      <c r="V44" s="14">
        <f t="shared" si="33"/>
        <v>-1.4018691588784993E-2</v>
      </c>
      <c r="W44" s="14"/>
      <c r="X44" s="15"/>
      <c r="Y44" s="15"/>
      <c r="Z44" s="15"/>
      <c r="AL44" s="2" t="s">
        <v>39</v>
      </c>
      <c r="AM44" s="2">
        <v>0.33202361748210257</v>
      </c>
      <c r="AN44" s="2">
        <v>0.59372986686502682</v>
      </c>
      <c r="AZ44" s="2" t="str">
        <f t="shared" si="14"/>
        <v>SY2015-2016=&gt;SY2016-2017</v>
      </c>
      <c r="BA44" s="5">
        <v>2016</v>
      </c>
      <c r="BB44">
        <v>0</v>
      </c>
      <c r="BC44" s="4">
        <f t="shared" si="7"/>
        <v>0.99750623441396513</v>
      </c>
      <c r="BD44" s="4">
        <f t="shared" si="8"/>
        <v>1.7456359102244388E-2</v>
      </c>
      <c r="BE44" s="4">
        <f t="shared" si="9"/>
        <v>1.0152284263959392</v>
      </c>
      <c r="BI44" t="str">
        <f t="shared" si="25"/>
        <v>2019-0-M</v>
      </c>
      <c r="BJ44" s="2" t="str">
        <f t="shared" si="27"/>
        <v>SY2018-2019=&gt;SY2019-2020</v>
      </c>
      <c r="BK44" s="5">
        <v>2019</v>
      </c>
      <c r="BL44" s="2">
        <v>0</v>
      </c>
      <c r="BM44" s="3" t="s">
        <v>54</v>
      </c>
      <c r="BN44" s="35">
        <f>GETPIVOTDATA("Sum of thePR",pivNationCohort,"GenderCode",$R83,"SurveyYear",$P83,"YearOfEd",$Q83)</f>
        <v>0.90443686006825941</v>
      </c>
      <c r="BO44" s="35">
        <f>GETPIVOTDATA("Sum of theRR",pivNationCohort,"GenderCode",$R83,"SurveyYear",$P83,"YearOfEd",$Q83)</f>
        <v>5.1194539249146756E-3</v>
      </c>
      <c r="BP44" s="35">
        <f>GETPIVOTDATA("Sum of theTR",pivNationCohort,"GenderCode",$R83,"SurveyYear",$P83,"YearOfEd",$Q83)</f>
        <v>0.90443686006825941</v>
      </c>
      <c r="BQ44" s="35">
        <f>GETPIVOTDATA("Sum of theDR",pivNationCohort,"GenderCode",$R83,"SurveyYear",$P83,"YearOfEd",$Q83)</f>
        <v>9.0443686006825952E-2</v>
      </c>
      <c r="BR44" s="35"/>
      <c r="BS44" s="35"/>
      <c r="BV44" s="52">
        <v>11</v>
      </c>
      <c r="BW44" s="44">
        <v>0.84855769230769229</v>
      </c>
      <c r="BX44" s="44">
        <v>9.6153846153846159E-3</v>
      </c>
      <c r="BY44" s="44">
        <v>0.84855769230769229</v>
      </c>
      <c r="BZ44" s="44">
        <v>0.14182692307692313</v>
      </c>
      <c r="CA44" s="44">
        <v>0.42877759866500698</v>
      </c>
      <c r="CB44" s="44">
        <v>0.72553753300641255</v>
      </c>
    </row>
    <row r="45" spans="1:80">
      <c r="A45" s="25" t="s">
        <v>53</v>
      </c>
      <c r="B45" s="24">
        <v>421</v>
      </c>
      <c r="C45" s="24">
        <v>485</v>
      </c>
      <c r="D45" s="24">
        <v>5</v>
      </c>
      <c r="E45" s="24">
        <v>6</v>
      </c>
      <c r="F45" s="24">
        <v>52</v>
      </c>
      <c r="G45" s="24">
        <v>1.0285035629453683</v>
      </c>
      <c r="H45" s="24">
        <v>1.4251781472684086E-2</v>
      </c>
      <c r="I45" s="24">
        <v>1.0433734939759038</v>
      </c>
      <c r="J45" s="24">
        <v>-4.2755344418052399E-2</v>
      </c>
      <c r="K45" s="24">
        <v>1.0285035629453683</v>
      </c>
      <c r="N45" t="str">
        <f t="shared" si="10"/>
        <v>2016-1-M</v>
      </c>
      <c r="O45" s="2" t="str">
        <f t="shared" si="11"/>
        <v>SY2015-2016=&gt;SY2016-2017</v>
      </c>
      <c r="P45" s="5">
        <v>2016</v>
      </c>
      <c r="Q45" s="5">
        <v>1</v>
      </c>
      <c r="R45" s="3" t="s">
        <v>54</v>
      </c>
      <c r="S45" s="14">
        <f t="shared" si="30"/>
        <v>0.9285714285714286</v>
      </c>
      <c r="T45" s="14">
        <f t="shared" si="31"/>
        <v>4.2857142857142858E-2</v>
      </c>
      <c r="U45" s="14">
        <f t="shared" si="32"/>
        <v>0.9285714285714286</v>
      </c>
      <c r="V45" s="14">
        <f t="shared" si="33"/>
        <v>2.8571428571428581E-2</v>
      </c>
      <c r="W45" s="14">
        <v>1</v>
      </c>
      <c r="X45" s="15"/>
      <c r="Y45" s="15"/>
      <c r="Z45" s="15"/>
      <c r="AL45" s="2" t="s">
        <v>21</v>
      </c>
      <c r="AM45" s="2">
        <v>0.66797638251789748</v>
      </c>
      <c r="AN45" s="2">
        <v>0.40627013313497318</v>
      </c>
      <c r="AZ45" s="2" t="str">
        <f t="shared" si="14"/>
        <v>SY2015-2016=&gt;SY2016-2017</v>
      </c>
      <c r="BA45" s="5">
        <v>2016</v>
      </c>
      <c r="BB45" s="5">
        <v>1</v>
      </c>
      <c r="BC45" s="4">
        <f t="shared" si="7"/>
        <v>0.93598862019914653</v>
      </c>
      <c r="BD45" s="4">
        <f t="shared" si="8"/>
        <v>4.1963015647226175E-2</v>
      </c>
      <c r="BE45" s="4">
        <f t="shared" si="9"/>
        <v>0.97698589458054941</v>
      </c>
      <c r="BI45" t="str">
        <f t="shared" si="25"/>
        <v>2019-1-M</v>
      </c>
      <c r="BJ45" s="2" t="str">
        <f t="shared" si="27"/>
        <v>SY2018-2019=&gt;SY2019-2020</v>
      </c>
      <c r="BK45" s="5">
        <v>2019</v>
      </c>
      <c r="BL45" s="5">
        <v>1</v>
      </c>
      <c r="BM45" s="3" t="s">
        <v>54</v>
      </c>
      <c r="BN45" s="35">
        <f>GETPIVOTDATA("Sum of thePR",pivNationCohort,"GenderCode",$R84,"SurveyYear",$P84,"YearOfEd",$Q84)</f>
        <v>0.8887096774193548</v>
      </c>
      <c r="BO45" s="35">
        <f>GETPIVOTDATA("Sum of theRR",pivNationCohort,"GenderCode",$R84,"SurveyYear",$P84,"YearOfEd",$Q84)</f>
        <v>3.870967741935484E-2</v>
      </c>
      <c r="BP45" s="35">
        <f>GETPIVOTDATA("Sum of theTR",pivNationCohort,"GenderCode",$R84,"SurveyYear",$P84,"YearOfEd",$Q84)</f>
        <v>0.8887096774193548</v>
      </c>
      <c r="BQ45" s="35">
        <f>GETPIVOTDATA("Sum of theDR",pivNationCohort,"GenderCode",$R84,"SurveyYear",$P84,"YearOfEd",$Q84)</f>
        <v>7.2580645161290369E-2</v>
      </c>
      <c r="BR45" s="35">
        <v>1</v>
      </c>
      <c r="BS45" s="35"/>
      <c r="BV45" s="52">
        <v>12</v>
      </c>
      <c r="BW45" s="44">
        <v>0</v>
      </c>
      <c r="BX45" s="44">
        <v>6.5359477124183009E-3</v>
      </c>
      <c r="BY45" s="44">
        <v>0</v>
      </c>
      <c r="BZ45" s="44">
        <v>0.99346405228758172</v>
      </c>
      <c r="CA45" s="44">
        <v>0.36384252963641217</v>
      </c>
      <c r="CB45" s="44">
        <v>0.61566045469053754</v>
      </c>
    </row>
    <row r="46" spans="1:80">
      <c r="A46" s="25" t="s">
        <v>54</v>
      </c>
      <c r="B46" s="24">
        <v>393</v>
      </c>
      <c r="C46" s="24">
        <v>449</v>
      </c>
      <c r="D46" s="24">
        <v>8</v>
      </c>
      <c r="E46" s="24">
        <v>9</v>
      </c>
      <c r="F46" s="24">
        <v>50</v>
      </c>
      <c r="G46" s="24">
        <v>1.0152671755725191</v>
      </c>
      <c r="H46" s="24">
        <v>2.2900763358778626E-2</v>
      </c>
      <c r="I46" s="24">
        <v>1.0390625</v>
      </c>
      <c r="J46" s="24">
        <v>-3.8167938931297662E-2</v>
      </c>
      <c r="K46" s="24">
        <v>1.0152671755725191</v>
      </c>
      <c r="N46" t="str">
        <f t="shared" si="10"/>
        <v>2016-2-M</v>
      </c>
      <c r="O46" s="2" t="str">
        <f t="shared" si="11"/>
        <v>SY2015-2016=&gt;SY2016-2017</v>
      </c>
      <c r="P46" s="5">
        <v>2016</v>
      </c>
      <c r="Q46">
        <v>2</v>
      </c>
      <c r="R46" s="3" t="s">
        <v>54</v>
      </c>
      <c r="S46" s="14">
        <f t="shared" si="30"/>
        <v>0.89795918367346939</v>
      </c>
      <c r="T46" s="14">
        <f t="shared" si="31"/>
        <v>5.0340136054421766E-2</v>
      </c>
      <c r="U46" s="14">
        <f t="shared" si="32"/>
        <v>0.89795918367346939</v>
      </c>
      <c r="V46" s="14">
        <f t="shared" si="33"/>
        <v>5.1700680272108834E-2</v>
      </c>
      <c r="W46" s="14">
        <f>U45*W45</f>
        <v>0.9285714285714286</v>
      </c>
      <c r="X46" s="15"/>
      <c r="Y46" s="15"/>
      <c r="Z46" s="15"/>
      <c r="AZ46" s="2" t="str">
        <f t="shared" si="14"/>
        <v>SY2015-2016=&gt;SY2016-2017</v>
      </c>
      <c r="BA46" s="5">
        <v>2016</v>
      </c>
      <c r="BB46">
        <v>2</v>
      </c>
      <c r="BC46" s="4">
        <f t="shared" si="7"/>
        <v>0.90148830616583986</v>
      </c>
      <c r="BD46" s="4">
        <f t="shared" si="8"/>
        <v>4.0396881644223954E-2</v>
      </c>
      <c r="BE46" s="4">
        <f t="shared" si="9"/>
        <v>0.93943870014771047</v>
      </c>
      <c r="BI46" t="str">
        <f t="shared" si="25"/>
        <v>2019-2-M</v>
      </c>
      <c r="BJ46" s="2" t="str">
        <f t="shared" si="27"/>
        <v>SY2018-2019=&gt;SY2019-2020</v>
      </c>
      <c r="BK46" s="5">
        <v>2019</v>
      </c>
      <c r="BL46" s="2">
        <v>2</v>
      </c>
      <c r="BM46" s="3" t="s">
        <v>54</v>
      </c>
      <c r="BN46" s="35">
        <f>GETPIVOTDATA("Sum of thePR",pivNationCohort,"GenderCode",$R85,"SurveyYear",$P85,"YearOfEd",$Q85)</f>
        <v>0.89703588143525737</v>
      </c>
      <c r="BO46" s="35">
        <f>GETPIVOTDATA("Sum of theRR",pivNationCohort,"GenderCode",$R85,"SurveyYear",$P85,"YearOfEd",$Q85)</f>
        <v>4.6801872074882997E-2</v>
      </c>
      <c r="BP46" s="35">
        <f>GETPIVOTDATA("Sum of theTR",pivNationCohort,"GenderCode",$R85,"SurveyYear",$P85,"YearOfEd",$Q85)</f>
        <v>0.89703588143525737</v>
      </c>
      <c r="BQ46" s="35">
        <f>GETPIVOTDATA("Sum of theDR",pivNationCohort,"GenderCode",$R85,"SurveyYear",$P85,"YearOfEd",$Q85)</f>
        <v>5.616224648985968E-2</v>
      </c>
      <c r="BR46" s="35">
        <f>BP45*BR45</f>
        <v>0.8887096774193548</v>
      </c>
      <c r="BS46" s="35"/>
      <c r="BV46" s="43" t="s">
        <v>54</v>
      </c>
      <c r="BW46" s="44">
        <v>0.82514050321546217</v>
      </c>
      <c r="BX46" s="44">
        <v>1.97121087519566E-2</v>
      </c>
      <c r="BY46" s="44">
        <v>0.82514050321546217</v>
      </c>
      <c r="BZ46" s="44">
        <v>0.15514738803258116</v>
      </c>
      <c r="CA46" s="44">
        <v>0.58208937575286568</v>
      </c>
      <c r="CB46" s="44">
        <v>0.73762897533118732</v>
      </c>
    </row>
    <row r="47" spans="1:80">
      <c r="A47" s="25" t="s">
        <v>52</v>
      </c>
      <c r="B47" s="24">
        <v>814</v>
      </c>
      <c r="C47" s="24">
        <v>934</v>
      </c>
      <c r="D47" s="24">
        <v>13</v>
      </c>
      <c r="E47" s="24">
        <v>15</v>
      </c>
      <c r="F47" s="24">
        <v>102</v>
      </c>
      <c r="G47" s="24">
        <v>1.0221130221130221</v>
      </c>
      <c r="H47" s="24">
        <v>1.8427518427518427E-2</v>
      </c>
      <c r="I47" s="24">
        <v>1.0413016270337923</v>
      </c>
      <c r="J47" s="24">
        <v>-4.0540540540540571E-2</v>
      </c>
      <c r="K47" s="24">
        <v>1.0221130221130221</v>
      </c>
      <c r="N47" t="str">
        <f t="shared" si="10"/>
        <v>2016-3-M</v>
      </c>
      <c r="O47" s="2" t="str">
        <f t="shared" si="11"/>
        <v>SY2015-2016=&gt;SY2016-2017</v>
      </c>
      <c r="P47" s="5">
        <v>2016</v>
      </c>
      <c r="Q47" s="5">
        <v>3</v>
      </c>
      <c r="R47" s="3" t="s">
        <v>54</v>
      </c>
      <c r="S47" s="14">
        <f t="shared" si="30"/>
        <v>0.86458333333333337</v>
      </c>
      <c r="T47" s="14">
        <f t="shared" si="31"/>
        <v>3.125E-2</v>
      </c>
      <c r="U47" s="14">
        <f t="shared" si="32"/>
        <v>0.86458333333333337</v>
      </c>
      <c r="V47" s="14">
        <f t="shared" si="33"/>
        <v>0.10416666666666663</v>
      </c>
      <c r="W47" s="14">
        <f t="shared" ref="W47:W56" si="36">U46*W46</f>
        <v>0.83381924198250734</v>
      </c>
      <c r="X47" s="15"/>
      <c r="Y47" s="15"/>
      <c r="Z47" s="15"/>
      <c r="AZ47" s="2" t="str">
        <f t="shared" si="14"/>
        <v>SY2015-2016=&gt;SY2016-2017</v>
      </c>
      <c r="BA47" s="5">
        <v>2016</v>
      </c>
      <c r="BB47" s="5">
        <v>3</v>
      </c>
      <c r="BC47" s="4">
        <f t="shared" si="7"/>
        <v>0.88163265306122451</v>
      </c>
      <c r="BD47" s="4">
        <f t="shared" si="8"/>
        <v>2.6530612244897958E-2</v>
      </c>
      <c r="BE47" s="4">
        <f t="shared" si="9"/>
        <v>0.90566037735849059</v>
      </c>
      <c r="BI47" t="str">
        <f t="shared" si="25"/>
        <v>2019-3-M</v>
      </c>
      <c r="BJ47" s="2" t="str">
        <f t="shared" si="27"/>
        <v>SY2018-2019=&gt;SY2019-2020</v>
      </c>
      <c r="BK47" s="5">
        <v>2019</v>
      </c>
      <c r="BL47" s="5">
        <v>3</v>
      </c>
      <c r="BM47" s="3" t="s">
        <v>54</v>
      </c>
      <c r="BN47" s="35">
        <f>GETPIVOTDATA("Sum of thePR",pivNationCohort,"GenderCode",$R86,"SurveyYear",$P86,"YearOfEd",$Q86)</f>
        <v>0.9183006535947712</v>
      </c>
      <c r="BO47" s="35">
        <f>GETPIVOTDATA("Sum of theRR",pivNationCohort,"GenderCode",$R86,"SurveyYear",$P86,"YearOfEd",$Q86)</f>
        <v>4.5751633986928102E-2</v>
      </c>
      <c r="BP47" s="35">
        <f>GETPIVOTDATA("Sum of theTR",pivNationCohort,"GenderCode",$R86,"SurveyYear",$P86,"YearOfEd",$Q86)</f>
        <v>0.9183006535947712</v>
      </c>
      <c r="BQ47" s="35">
        <f>GETPIVOTDATA("Sum of theDR",pivNationCohort,"GenderCode",$R86,"SurveyYear",$P86,"YearOfEd",$Q86)</f>
        <v>3.5947712418300748E-2</v>
      </c>
      <c r="BR47" s="35">
        <f t="shared" ref="BR47:BR52" si="37">BP46*BR46</f>
        <v>0.79720446882391416</v>
      </c>
      <c r="BS47" s="35"/>
      <c r="BV47" s="52">
        <v>0</v>
      </c>
      <c r="BW47" s="44">
        <v>1.0869565217391304</v>
      </c>
      <c r="BX47" s="44">
        <v>2.4154589371980676E-2</v>
      </c>
      <c r="BY47" s="44">
        <v>1.0869565217391304</v>
      </c>
      <c r="BZ47" s="44">
        <v>-0.11111111111111116</v>
      </c>
      <c r="CA47" s="44"/>
      <c r="CB47" s="44"/>
    </row>
    <row r="48" spans="1:80">
      <c r="A48" s="23">
        <v>9</v>
      </c>
      <c r="B48" s="24">
        <v>1470</v>
      </c>
      <c r="C48" s="24">
        <v>1326</v>
      </c>
      <c r="D48" s="24">
        <v>58</v>
      </c>
      <c r="E48" s="24">
        <v>204</v>
      </c>
      <c r="F48" s="24">
        <v>50</v>
      </c>
      <c r="G48" s="24">
        <v>0.86802721088435375</v>
      </c>
      <c r="H48" s="24">
        <v>0.13877551020408163</v>
      </c>
      <c r="I48" s="24">
        <v>1.0078988941548184</v>
      </c>
      <c r="J48" s="24">
        <v>-6.8027210884353817E-3</v>
      </c>
      <c r="K48" s="24">
        <v>0.86802721088435375</v>
      </c>
      <c r="N48" t="str">
        <f t="shared" si="10"/>
        <v>2016-4-M</v>
      </c>
      <c r="O48" s="2" t="str">
        <f t="shared" si="11"/>
        <v>SY2015-2016=&gt;SY2016-2017</v>
      </c>
      <c r="P48" s="5">
        <v>2016</v>
      </c>
      <c r="Q48">
        <v>4</v>
      </c>
      <c r="R48" s="3" t="s">
        <v>54</v>
      </c>
      <c r="S48" s="14">
        <f t="shared" si="30"/>
        <v>0.95408895265423244</v>
      </c>
      <c r="T48" s="14">
        <f t="shared" si="31"/>
        <v>4.4476327116212341E-2</v>
      </c>
      <c r="U48" s="14">
        <f t="shared" si="32"/>
        <v>0.95408895265423244</v>
      </c>
      <c r="V48" s="14">
        <f t="shared" si="33"/>
        <v>1.4347202295552641E-3</v>
      </c>
      <c r="W48" s="14">
        <f t="shared" si="36"/>
        <v>0.72090621963070955</v>
      </c>
      <c r="X48" s="15"/>
      <c r="Y48" s="15"/>
      <c r="Z48" s="15"/>
      <c r="AZ48" s="2" t="str">
        <f t="shared" si="14"/>
        <v>SY2015-2016=&gt;SY2016-2017</v>
      </c>
      <c r="BA48" s="5">
        <v>2016</v>
      </c>
      <c r="BB48">
        <v>4</v>
      </c>
      <c r="BC48" s="4">
        <f t="shared" si="7"/>
        <v>0.95680819912152271</v>
      </c>
      <c r="BD48" s="4">
        <f t="shared" si="8"/>
        <v>3.074670571010249E-2</v>
      </c>
      <c r="BE48" s="4">
        <f t="shared" si="9"/>
        <v>0.98716012084592153</v>
      </c>
      <c r="BI48" t="str">
        <f t="shared" si="25"/>
        <v>2019-4-M</v>
      </c>
      <c r="BJ48" s="2" t="str">
        <f t="shared" si="27"/>
        <v>SY2018-2019=&gt;SY2019-2020</v>
      </c>
      <c r="BK48" s="5">
        <v>2019</v>
      </c>
      <c r="BL48" s="2">
        <v>4</v>
      </c>
      <c r="BM48" s="3" t="s">
        <v>54</v>
      </c>
      <c r="BN48" s="35">
        <f>GETPIVOTDATA("Sum of thePR",pivNationCohort,"GenderCode",$R87,"SurveyYear",$P87,"YearOfEd",$Q87)</f>
        <v>0.939873417721519</v>
      </c>
      <c r="BO48" s="35">
        <f>GETPIVOTDATA("Sum of theRR",pivNationCohort,"GenderCode",$R87,"SurveyYear",$P87,"YearOfEd",$Q87)</f>
        <v>3.4810126582278479E-2</v>
      </c>
      <c r="BP48" s="35">
        <f>GETPIVOTDATA("Sum of theTR",pivNationCohort,"GenderCode",$R87,"SurveyYear",$P87,"YearOfEd",$Q87)</f>
        <v>0.939873417721519</v>
      </c>
      <c r="BQ48" s="35">
        <f>GETPIVOTDATA("Sum of theDR",pivNationCohort,"GenderCode",$R87,"SurveyYear",$P87,"YearOfEd",$Q87)</f>
        <v>2.5316455696202556E-2</v>
      </c>
      <c r="BR48" s="35">
        <f t="shared" si="37"/>
        <v>0.73207338476967276</v>
      </c>
      <c r="BS48" s="35"/>
      <c r="BV48" s="52">
        <v>1</v>
      </c>
      <c r="BW48" s="44">
        <v>0.93134328358208951</v>
      </c>
      <c r="BX48" s="44">
        <v>2.6865671641791045E-2</v>
      </c>
      <c r="BY48" s="44">
        <v>0.93134328358208951</v>
      </c>
      <c r="BZ48" s="44">
        <v>4.179104477611939E-2</v>
      </c>
      <c r="CA48" s="44">
        <v>1</v>
      </c>
      <c r="CB48" s="44"/>
    </row>
    <row r="49" spans="1:80">
      <c r="A49" s="25" t="s">
        <v>53</v>
      </c>
      <c r="B49" s="24">
        <v>375</v>
      </c>
      <c r="C49" s="24">
        <v>345</v>
      </c>
      <c r="D49" s="24">
        <v>9</v>
      </c>
      <c r="E49" s="24">
        <v>52</v>
      </c>
      <c r="F49" s="24">
        <v>12</v>
      </c>
      <c r="G49" s="24">
        <v>0.88800000000000001</v>
      </c>
      <c r="H49" s="24">
        <v>0.13866666666666666</v>
      </c>
      <c r="I49" s="24">
        <v>1.0309597523219816</v>
      </c>
      <c r="J49" s="24">
        <v>-2.6666666666666616E-2</v>
      </c>
      <c r="K49" s="24">
        <v>0.88800000000000001</v>
      </c>
      <c r="N49" t="str">
        <f t="shared" si="10"/>
        <v>2016-5-M</v>
      </c>
      <c r="O49" s="2" t="str">
        <f t="shared" si="11"/>
        <v>SY2015-2016=&gt;SY2016-2017</v>
      </c>
      <c r="P49" s="5">
        <v>2016</v>
      </c>
      <c r="Q49" s="5">
        <v>5</v>
      </c>
      <c r="R49" s="3" t="s">
        <v>54</v>
      </c>
      <c r="S49" s="14">
        <f t="shared" si="30"/>
        <v>0.87849162011173187</v>
      </c>
      <c r="T49" s="14">
        <f t="shared" si="31"/>
        <v>3.3519553072625698E-2</v>
      </c>
      <c r="U49" s="14">
        <f t="shared" si="32"/>
        <v>0.87849162011173187</v>
      </c>
      <c r="V49" s="14">
        <f t="shared" si="33"/>
        <v>8.7988826815642462E-2</v>
      </c>
      <c r="W49" s="14">
        <f t="shared" si="36"/>
        <v>0.68780866004938579</v>
      </c>
      <c r="X49" s="15"/>
      <c r="Y49" s="15"/>
      <c r="Z49" s="15"/>
      <c r="AZ49" s="2" t="str">
        <f t="shared" si="14"/>
        <v>SY2015-2016=&gt;SY2016-2017</v>
      </c>
      <c r="BA49" s="5">
        <v>2016</v>
      </c>
      <c r="BB49" s="5">
        <v>5</v>
      </c>
      <c r="BC49" s="4">
        <f t="shared" si="7"/>
        <v>0.9054545454545454</v>
      </c>
      <c r="BD49" s="4">
        <f t="shared" si="8"/>
        <v>2.3272727272727271E-2</v>
      </c>
      <c r="BE49" s="4">
        <f t="shared" si="9"/>
        <v>0.92702903946388671</v>
      </c>
      <c r="BI49" t="str">
        <f t="shared" si="25"/>
        <v>2019-5-M</v>
      </c>
      <c r="BJ49" s="2" t="str">
        <f t="shared" si="27"/>
        <v>SY2018-2019=&gt;SY2019-2020</v>
      </c>
      <c r="BK49" s="5">
        <v>2019</v>
      </c>
      <c r="BL49" s="5">
        <v>5</v>
      </c>
      <c r="BM49" s="3" t="s">
        <v>54</v>
      </c>
      <c r="BN49" s="35">
        <f>GETPIVOTDATA("Sum of thePR",pivNationCohort,"GenderCode",$R88,"SurveyYear",$P88,"YearOfEd",$Q88)</f>
        <v>0.86499215070643642</v>
      </c>
      <c r="BO49" s="35">
        <f>GETPIVOTDATA("Sum of theRR",pivNationCohort,"GenderCode",$R88,"SurveyYear",$P88,"YearOfEd",$Q88)</f>
        <v>4.2386185243328101E-2</v>
      </c>
      <c r="BP49" s="35">
        <f>GETPIVOTDATA("Sum of theTR",pivNationCohort,"GenderCode",$R88,"SurveyYear",$P88,"YearOfEd",$Q88)</f>
        <v>0.86499215070643642</v>
      </c>
      <c r="BQ49" s="35">
        <f>GETPIVOTDATA("Sum of theDR",pivNationCohort,"GenderCode",$R88,"SurveyYear",$P88,"YearOfEd",$Q88)</f>
        <v>9.262166405023553E-2</v>
      </c>
      <c r="BR49" s="35">
        <f t="shared" si="37"/>
        <v>0.68805631416643298</v>
      </c>
      <c r="BS49" s="35"/>
      <c r="BV49" s="52">
        <v>2</v>
      </c>
      <c r="BW49" s="44">
        <v>0.88355167394468703</v>
      </c>
      <c r="BX49" s="44">
        <v>4.2212518195050945E-2</v>
      </c>
      <c r="BY49" s="44">
        <v>0.88355167394468703</v>
      </c>
      <c r="BZ49" s="44">
        <v>7.4235807860262071E-2</v>
      </c>
      <c r="CA49" s="44">
        <v>0.93134328358208951</v>
      </c>
      <c r="CB49" s="44"/>
    </row>
    <row r="50" spans="1:80">
      <c r="A50" s="25" t="s">
        <v>54</v>
      </c>
      <c r="B50" s="24">
        <v>360</v>
      </c>
      <c r="C50" s="24">
        <v>318</v>
      </c>
      <c r="D50" s="24">
        <v>20</v>
      </c>
      <c r="E50" s="24">
        <v>50</v>
      </c>
      <c r="F50" s="24">
        <v>13</v>
      </c>
      <c r="G50" s="24">
        <v>0.84722222222222221</v>
      </c>
      <c r="H50" s="24">
        <v>0.1388888888888889</v>
      </c>
      <c r="I50" s="24">
        <v>0.98387096774193539</v>
      </c>
      <c r="J50" s="24">
        <v>1.388888888888884E-2</v>
      </c>
      <c r="K50" s="24">
        <v>0.84722222222222221</v>
      </c>
      <c r="N50" t="str">
        <f t="shared" si="10"/>
        <v>2016-6-M</v>
      </c>
      <c r="O50" s="2" t="str">
        <f t="shared" si="11"/>
        <v>SY2015-2016=&gt;SY2016-2017</v>
      </c>
      <c r="P50" s="5">
        <v>2016</v>
      </c>
      <c r="Q50">
        <v>6</v>
      </c>
      <c r="R50" s="3" t="s">
        <v>54</v>
      </c>
      <c r="S50" s="14">
        <f t="shared" si="30"/>
        <v>0.95578231292517002</v>
      </c>
      <c r="T50" s="14">
        <f t="shared" si="31"/>
        <v>3.5714285714285712E-2</v>
      </c>
      <c r="U50" s="14">
        <f t="shared" si="32"/>
        <v>0.95578231292517002</v>
      </c>
      <c r="V50" s="14">
        <f t="shared" si="33"/>
        <v>8.5034013605442826E-3</v>
      </c>
      <c r="W50" s="14">
        <f t="shared" si="36"/>
        <v>0.60423414409366438</v>
      </c>
      <c r="X50" s="15"/>
      <c r="Y50" s="15"/>
      <c r="Z50" s="15"/>
      <c r="AZ50" s="2" t="str">
        <f t="shared" si="14"/>
        <v>SY2015-2016=&gt;SY2016-2017</v>
      </c>
      <c r="BA50" s="5">
        <v>2016</v>
      </c>
      <c r="BB50">
        <v>6</v>
      </c>
      <c r="BC50" s="4">
        <f t="shared" si="7"/>
        <v>0.97690333618477332</v>
      </c>
      <c r="BD50" s="4">
        <f t="shared" si="8"/>
        <v>2.3952095808383235E-2</v>
      </c>
      <c r="BE50" s="4">
        <f t="shared" si="9"/>
        <v>1.0008764241893076</v>
      </c>
      <c r="BI50" t="str">
        <f t="shared" si="25"/>
        <v>2019-6-M</v>
      </c>
      <c r="BJ50" s="2" t="str">
        <f t="shared" si="27"/>
        <v>SY2018-2019=&gt;SY2019-2020</v>
      </c>
      <c r="BK50" s="5">
        <v>2019</v>
      </c>
      <c r="BL50" s="2">
        <v>6</v>
      </c>
      <c r="BM50" s="3" t="s">
        <v>54</v>
      </c>
      <c r="BN50" s="35">
        <f>GETPIVOTDATA("Sum of thePR",pivNationCohort,"GenderCode",$R89,"SurveyYear",$P89,"YearOfEd",$Q89)</f>
        <v>0.89482200647249188</v>
      </c>
      <c r="BO50" s="35">
        <f>GETPIVOTDATA("Sum of theRR",pivNationCohort,"GenderCode",$R89,"SurveyYear",$P89,"YearOfEd",$Q89)</f>
        <v>1.7799352750809062E-2</v>
      </c>
      <c r="BP50" s="35">
        <f>GETPIVOTDATA("Sum of theTR",pivNationCohort,"GenderCode",$R89,"SurveyYear",$P89,"YearOfEd",$Q89)</f>
        <v>0.89482200647249188</v>
      </c>
      <c r="BQ50" s="35">
        <f>GETPIVOTDATA("Sum of theDR",pivNationCohort,"GenderCode",$R89,"SurveyYear",$P89,"YearOfEd",$Q89)</f>
        <v>8.7378640776699101E-2</v>
      </c>
      <c r="BR50" s="35">
        <f t="shared" si="37"/>
        <v>0.59516331099796638</v>
      </c>
      <c r="BS50" s="35"/>
      <c r="BV50" s="52">
        <v>3</v>
      </c>
      <c r="BW50" s="44">
        <v>0.87865497076023391</v>
      </c>
      <c r="BX50" s="44">
        <v>3.5087719298245612E-2</v>
      </c>
      <c r="BY50" s="44">
        <v>0.87865497076023391</v>
      </c>
      <c r="BZ50" s="44">
        <v>8.6257309941520477E-2</v>
      </c>
      <c r="CA50" s="44">
        <v>0.8228899172260965</v>
      </c>
      <c r="CB50" s="44"/>
    </row>
    <row r="51" spans="1:80">
      <c r="A51" s="25" t="s">
        <v>52</v>
      </c>
      <c r="B51" s="24">
        <v>735</v>
      </c>
      <c r="C51" s="24">
        <v>663</v>
      </c>
      <c r="D51" s="24">
        <v>29</v>
      </c>
      <c r="E51" s="24">
        <v>102</v>
      </c>
      <c r="F51" s="24">
        <v>25</v>
      </c>
      <c r="G51" s="24">
        <v>0.86802721088435375</v>
      </c>
      <c r="H51" s="24">
        <v>0.13877551020408163</v>
      </c>
      <c r="I51" s="24">
        <v>1.0078988941548184</v>
      </c>
      <c r="J51" s="24">
        <v>-6.8027210884353817E-3</v>
      </c>
      <c r="K51" s="24">
        <v>0.86802721088435375</v>
      </c>
      <c r="N51" t="str">
        <f t="shared" si="10"/>
        <v>2016-7-M</v>
      </c>
      <c r="O51" s="2" t="str">
        <f t="shared" si="11"/>
        <v>SY2015-2016=&gt;SY2016-2017</v>
      </c>
      <c r="P51" s="5">
        <v>2016</v>
      </c>
      <c r="Q51" s="5">
        <v>7</v>
      </c>
      <c r="R51" s="3" t="s">
        <v>54</v>
      </c>
      <c r="S51" s="14">
        <f t="shared" si="30"/>
        <v>1.2297520661157024</v>
      </c>
      <c r="T51" s="14">
        <f t="shared" si="31"/>
        <v>3.3057851239669422E-2</v>
      </c>
      <c r="U51" s="14">
        <f t="shared" si="32"/>
        <v>1.2297520661157024</v>
      </c>
      <c r="V51" s="14">
        <f t="shared" si="33"/>
        <v>-0.26280991735537196</v>
      </c>
      <c r="W51" s="14">
        <f t="shared" si="36"/>
        <v>0.57751630779020302</v>
      </c>
      <c r="X51" s="15"/>
      <c r="Y51" s="15"/>
      <c r="Z51" s="15"/>
      <c r="AZ51" s="2" t="str">
        <f t="shared" si="14"/>
        <v>SY2015-2016=&gt;SY2016-2017</v>
      </c>
      <c r="BA51" s="5">
        <v>2016</v>
      </c>
      <c r="BB51" s="5">
        <v>7</v>
      </c>
      <c r="BC51" s="4">
        <f t="shared" si="7"/>
        <v>1.2387931034482758</v>
      </c>
      <c r="BD51" s="4">
        <f t="shared" si="8"/>
        <v>2.0689655172413793E-2</v>
      </c>
      <c r="BE51" s="4">
        <f t="shared" si="9"/>
        <v>1.2649647887323943</v>
      </c>
      <c r="BI51" t="str">
        <f t="shared" si="25"/>
        <v>2019-7-M</v>
      </c>
      <c r="BJ51" s="2" t="str">
        <f t="shared" si="27"/>
        <v>SY2018-2019=&gt;SY2019-2020</v>
      </c>
      <c r="BK51" s="5">
        <v>2019</v>
      </c>
      <c r="BL51" s="5">
        <v>7</v>
      </c>
      <c r="BM51" s="3" t="s">
        <v>54</v>
      </c>
      <c r="BN51" s="35">
        <f>GETPIVOTDATA("Sum of thePR",pivNationCohort,"GenderCode",$R90,"SurveyYear",$P90,"YearOfEd",$Q90)</f>
        <v>1.1666666666666667</v>
      </c>
      <c r="BO51" s="35">
        <f>GETPIVOTDATA("Sum of theRR",pivNationCohort,"GenderCode",$R90,"SurveyYear",$P90,"YearOfEd",$Q90)</f>
        <v>2.1035598705501618E-2</v>
      </c>
      <c r="BP51" s="35">
        <f>GETPIVOTDATA("Sum of theTR",pivNationCohort,"GenderCode",$R90,"SurveyYear",$P90,"YearOfEd",$Q90)</f>
        <v>1.1666666666666667</v>
      </c>
      <c r="BQ51" s="35">
        <f>GETPIVOTDATA("Sum of theDR",pivNationCohort,"GenderCode",$R90,"SurveyYear",$P90,"YearOfEd",$Q90)</f>
        <v>-0.18770226537216828</v>
      </c>
      <c r="BR51" s="35">
        <f t="shared" si="37"/>
        <v>0.53256522812601192</v>
      </c>
      <c r="BS51" s="35"/>
      <c r="BV51" s="52">
        <v>4</v>
      </c>
      <c r="BW51" s="44">
        <v>0.92517985611510789</v>
      </c>
      <c r="BX51" s="44">
        <v>3.0215827338129497E-2</v>
      </c>
      <c r="BY51" s="44">
        <v>0.92517985611510789</v>
      </c>
      <c r="BZ51" s="44">
        <v>4.4604316546762668E-2</v>
      </c>
      <c r="CA51" s="44">
        <v>0.72303631615918718</v>
      </c>
      <c r="CB51" s="44"/>
    </row>
    <row r="52" spans="1:80">
      <c r="A52" s="23">
        <v>10</v>
      </c>
      <c r="B52" s="24">
        <v>1404</v>
      </c>
      <c r="C52" s="24">
        <v>1116</v>
      </c>
      <c r="D52" s="24">
        <v>12</v>
      </c>
      <c r="E52" s="24">
        <v>50</v>
      </c>
      <c r="F52" s="24">
        <v>8</v>
      </c>
      <c r="G52" s="24">
        <v>0.78917378917378922</v>
      </c>
      <c r="H52" s="24">
        <v>3.5612535612535613E-2</v>
      </c>
      <c r="I52" s="24">
        <v>0.81831610044313152</v>
      </c>
      <c r="J52" s="24">
        <v>0.17521367521367515</v>
      </c>
      <c r="K52" s="24">
        <v>0.78917378917378922</v>
      </c>
      <c r="N52" t="str">
        <f t="shared" si="10"/>
        <v>2016-8-M</v>
      </c>
      <c r="O52" s="2" t="str">
        <f t="shared" si="11"/>
        <v>SY2015-2016=&gt;SY2016-2017</v>
      </c>
      <c r="P52" s="5">
        <v>2016</v>
      </c>
      <c r="Q52">
        <v>8</v>
      </c>
      <c r="R52" s="3" t="s">
        <v>54</v>
      </c>
      <c r="S52" s="14">
        <f t="shared" si="30"/>
        <v>0.64479315263908699</v>
      </c>
      <c r="T52" s="14">
        <f t="shared" si="31"/>
        <v>1.2838801711840228E-2</v>
      </c>
      <c r="U52" s="14">
        <f t="shared" si="32"/>
        <v>0.64479315263908699</v>
      </c>
      <c r="V52" s="14">
        <f t="shared" si="33"/>
        <v>0.34236804564907275</v>
      </c>
      <c r="W52" s="14">
        <f t="shared" si="36"/>
        <v>0.71020187272051405</v>
      </c>
      <c r="X52" s="14"/>
      <c r="Y52" s="14"/>
      <c r="Z52" s="14"/>
      <c r="AZ52" s="2" t="str">
        <f t="shared" si="14"/>
        <v>SY2015-2016=&gt;SY2016-2017</v>
      </c>
      <c r="BA52" s="5">
        <v>2016</v>
      </c>
      <c r="BB52">
        <v>8</v>
      </c>
      <c r="BC52" s="4">
        <f t="shared" si="7"/>
        <v>0.68634686346863472</v>
      </c>
      <c r="BD52" s="4">
        <f t="shared" si="8"/>
        <v>1.107011070110701E-2</v>
      </c>
      <c r="BE52" s="4">
        <f t="shared" si="9"/>
        <v>0.69402985074626866</v>
      </c>
      <c r="BI52" t="str">
        <f t="shared" si="25"/>
        <v>2019-8-M</v>
      </c>
      <c r="BJ52" s="2" t="str">
        <f t="shared" si="27"/>
        <v>SY2018-2019=&gt;SY2019-2020</v>
      </c>
      <c r="BK52" s="5">
        <v>2019</v>
      </c>
      <c r="BL52" s="2">
        <v>8</v>
      </c>
      <c r="BM52" s="3" t="s">
        <v>54</v>
      </c>
      <c r="BN52" s="35">
        <f>GETPIVOTDATA("Sum of thePR",pivNationCohort,"GenderCode",$R91,"SurveyYear",$P91,"YearOfEd",$Q91)</f>
        <v>0.61118690313778989</v>
      </c>
      <c r="BO52" s="35">
        <f>GETPIVOTDATA("Sum of theRR",pivNationCohort,"GenderCode",$R91,"SurveyYear",$P91,"YearOfEd",$Q91)</f>
        <v>8.1855388813096858E-3</v>
      </c>
      <c r="BP52" s="35">
        <f>GETPIVOTDATA("Sum of theTR",pivNationCohort,"GenderCode",$R91,"SurveyYear",$P91,"YearOfEd",$Q91)</f>
        <v>0.61118690313778989</v>
      </c>
      <c r="BQ52" s="35">
        <f>GETPIVOTDATA("Sum of theDR",pivNationCohort,"GenderCode",$R91,"SurveyYear",$P91,"YearOfEd",$Q91)</f>
        <v>0.38062755798090042</v>
      </c>
      <c r="BR52" s="49">
        <f t="shared" si="37"/>
        <v>0.62132609948034734</v>
      </c>
      <c r="BS52" s="35"/>
      <c r="BV52" s="52">
        <v>5</v>
      </c>
      <c r="BW52" s="44">
        <v>0.87953555878084178</v>
      </c>
      <c r="BX52" s="44">
        <v>1.741654571843251E-2</v>
      </c>
      <c r="BY52" s="44">
        <v>0.87953555878084178</v>
      </c>
      <c r="BZ52" s="44">
        <v>0.10304789550072568</v>
      </c>
      <c r="CA52" s="44">
        <v>0.66893863495015449</v>
      </c>
      <c r="CB52" s="44"/>
    </row>
    <row r="53" spans="1:80">
      <c r="A53" s="25" t="s">
        <v>53</v>
      </c>
      <c r="B53" s="24">
        <v>359</v>
      </c>
      <c r="C53" s="24">
        <v>285</v>
      </c>
      <c r="D53" s="24">
        <v>3</v>
      </c>
      <c r="E53" s="24">
        <v>12</v>
      </c>
      <c r="F53" s="24">
        <v>2</v>
      </c>
      <c r="G53" s="24">
        <v>0.78830083565459608</v>
      </c>
      <c r="H53" s="24">
        <v>3.3426183844011144E-2</v>
      </c>
      <c r="I53" s="24">
        <v>0.81556195965417866</v>
      </c>
      <c r="J53" s="24">
        <v>0.17827298050139273</v>
      </c>
      <c r="K53" s="24">
        <v>0.78830083565459608</v>
      </c>
      <c r="N53" t="str">
        <f t="shared" si="10"/>
        <v>2016-9-M</v>
      </c>
      <c r="O53" s="2" t="str">
        <f t="shared" si="11"/>
        <v>SY2015-2016=&gt;SY2016-2017</v>
      </c>
      <c r="P53" s="5">
        <v>2016</v>
      </c>
      <c r="Q53" s="5">
        <v>9</v>
      </c>
      <c r="R53" s="3" t="s">
        <v>54</v>
      </c>
      <c r="S53" s="14">
        <f t="shared" si="30"/>
        <v>0.75775193798449614</v>
      </c>
      <c r="T53" s="14">
        <f t="shared" si="31"/>
        <v>2.7131782945736434E-2</v>
      </c>
      <c r="U53" s="14">
        <f t="shared" si="32"/>
        <v>0.75775193798449614</v>
      </c>
      <c r="V53" s="14">
        <f t="shared" si="33"/>
        <v>0.21511627906976738</v>
      </c>
      <c r="W53" s="14">
        <f t="shared" si="36"/>
        <v>0.45793330452164382</v>
      </c>
      <c r="X53" s="14">
        <v>1</v>
      </c>
      <c r="Y53" s="14"/>
      <c r="Z53" s="14"/>
      <c r="AZ53" s="2" t="str">
        <f t="shared" si="14"/>
        <v>SY2015-2016=&gt;SY2016-2017</v>
      </c>
      <c r="BA53" s="5">
        <v>2016</v>
      </c>
      <c r="BB53" s="5">
        <v>9</v>
      </c>
      <c r="BC53" s="4">
        <f t="shared" si="7"/>
        <v>0.74566473988439308</v>
      </c>
      <c r="BD53" s="4">
        <f t="shared" si="8"/>
        <v>1.7341040462427744E-2</v>
      </c>
      <c r="BE53" s="4">
        <f t="shared" si="9"/>
        <v>0.75882352941176479</v>
      </c>
      <c r="BI53" t="str">
        <f t="shared" si="25"/>
        <v>2019-9-M</v>
      </c>
      <c r="BJ53" s="2" t="str">
        <f t="shared" si="27"/>
        <v>SY2018-2019=&gt;SY2019-2020</v>
      </c>
      <c r="BK53" s="5">
        <v>2019</v>
      </c>
      <c r="BL53" s="5">
        <v>9</v>
      </c>
      <c r="BM53" s="3" t="s">
        <v>54</v>
      </c>
      <c r="BN53" s="35">
        <f>GETPIVOTDATA("Sum of thePR",pivNationCohort,"GenderCode",$R92,"SurveyYear",$P92,"YearOfEd",$Q92)</f>
        <v>0.87061403508771928</v>
      </c>
      <c r="BO53" s="35">
        <f>GETPIVOTDATA("Sum of theRR",pivNationCohort,"GenderCode",$R92,"SurveyYear",$P92,"YearOfEd",$Q92)</f>
        <v>2.1929824561403508E-2</v>
      </c>
      <c r="BP53" s="35">
        <f>GETPIVOTDATA("Sum of theTR",pivNationCohort,"GenderCode",$R92,"SurveyYear",$P92,"YearOfEd",$Q92)</f>
        <v>0.87061403508771928</v>
      </c>
      <c r="BQ53" s="35">
        <f>GETPIVOTDATA("Sum of theDR",pivNationCohort,"GenderCode",$R92,"SurveyYear",$P92,"YearOfEd",$Q92)</f>
        <v>0.10745614035087725</v>
      </c>
      <c r="BR53" s="35">
        <f>BP52*BR52</f>
        <v>0.37974637458007587</v>
      </c>
      <c r="BS53" s="35">
        <v>1</v>
      </c>
      <c r="BV53" s="52">
        <v>6</v>
      </c>
      <c r="BW53" s="44">
        <v>0.86923076923076925</v>
      </c>
      <c r="BX53" s="44">
        <v>2.1538461538461538E-2</v>
      </c>
      <c r="BY53" s="44">
        <v>0.86923076923076925</v>
      </c>
      <c r="BZ53" s="44">
        <v>0.10923076923076924</v>
      </c>
      <c r="CA53" s="44">
        <v>0.58835531608097769</v>
      </c>
      <c r="CB53" s="44"/>
    </row>
    <row r="54" spans="1:80">
      <c r="A54" s="25" t="s">
        <v>54</v>
      </c>
      <c r="B54" s="24">
        <v>343</v>
      </c>
      <c r="C54" s="24">
        <v>273</v>
      </c>
      <c r="D54" s="24">
        <v>3</v>
      </c>
      <c r="E54" s="24">
        <v>13</v>
      </c>
      <c r="F54" s="24">
        <v>2</v>
      </c>
      <c r="G54" s="24">
        <v>0.79008746355685133</v>
      </c>
      <c r="H54" s="24">
        <v>3.7900874635568516E-2</v>
      </c>
      <c r="I54" s="24">
        <v>0.82121212121212117</v>
      </c>
      <c r="J54" s="24">
        <v>0.17201166180758021</v>
      </c>
      <c r="K54" s="24">
        <v>0.79008746355685133</v>
      </c>
      <c r="N54" t="str">
        <f t="shared" si="10"/>
        <v>2016-10-M</v>
      </c>
      <c r="O54" s="2" t="str">
        <f t="shared" si="11"/>
        <v>SY2015-2016=&gt;SY2016-2017</v>
      </c>
      <c r="P54" s="5">
        <v>2016</v>
      </c>
      <c r="Q54">
        <v>10</v>
      </c>
      <c r="R54" s="3" t="s">
        <v>54</v>
      </c>
      <c r="S54" s="14">
        <f t="shared" si="30"/>
        <v>0.82914572864321612</v>
      </c>
      <c r="T54" s="14">
        <f t="shared" si="31"/>
        <v>1.2562814070351759E-2</v>
      </c>
      <c r="U54" s="14">
        <f t="shared" si="32"/>
        <v>0.82914572864321612</v>
      </c>
      <c r="V54" s="14">
        <f t="shared" si="33"/>
        <v>0.15829145728643212</v>
      </c>
      <c r="W54" s="14">
        <f t="shared" si="36"/>
        <v>0.34699984896892005</v>
      </c>
      <c r="X54" s="14">
        <f>U53*X53</f>
        <v>0.75775193798449614</v>
      </c>
      <c r="Y54" s="14"/>
      <c r="Z54" s="14"/>
      <c r="AZ54" s="2" t="str">
        <f t="shared" si="14"/>
        <v>SY2015-2016=&gt;SY2016-2017</v>
      </c>
      <c r="BA54" s="5">
        <v>2016</v>
      </c>
      <c r="BB54">
        <v>10</v>
      </c>
      <c r="BC54" s="4">
        <f t="shared" si="7"/>
        <v>0.86032863849765262</v>
      </c>
      <c r="BD54" s="4">
        <f t="shared" si="8"/>
        <v>8.2159624413145546E-3</v>
      </c>
      <c r="BE54" s="4">
        <f t="shared" si="9"/>
        <v>0.86745562130177511</v>
      </c>
      <c r="BI54" t="str">
        <f t="shared" si="25"/>
        <v>2019-10-M</v>
      </c>
      <c r="BJ54" s="2" t="str">
        <f t="shared" si="27"/>
        <v>SY2018-2019=&gt;SY2019-2020</v>
      </c>
      <c r="BK54" s="5">
        <v>2019</v>
      </c>
      <c r="BL54" s="2">
        <v>10</v>
      </c>
      <c r="BM54" s="3" t="s">
        <v>54</v>
      </c>
      <c r="BN54" s="35">
        <f>GETPIVOTDATA("Sum of thePR",pivNationCohort,"GenderCode",$R93,"SurveyYear",$P93,"YearOfEd",$Q93)</f>
        <v>0.78384798099762465</v>
      </c>
      <c r="BO54" s="35">
        <f>GETPIVOTDATA("Sum of theRR",pivNationCohort,"GenderCode",$R93,"SurveyYear",$P93,"YearOfEd",$Q93)</f>
        <v>3.0878859857482184E-2</v>
      </c>
      <c r="BP54" s="35">
        <f>GETPIVOTDATA("Sum of theTR",pivNationCohort,"GenderCode",$R93,"SurveyYear",$P93,"YearOfEd",$Q93)</f>
        <v>0.78384798099762465</v>
      </c>
      <c r="BQ54" s="35">
        <f>GETPIVOTDATA("Sum of theDR",pivNationCohort,"GenderCode",$R93,"SurveyYear",$P93,"YearOfEd",$Q93)</f>
        <v>0.18527315914489317</v>
      </c>
      <c r="BR54" s="35">
        <f t="shared" ref="BR54:BR56" si="38">BP53*BR53</f>
        <v>0.33061252348309239</v>
      </c>
      <c r="BS54" s="35">
        <f>BP53*BS53</f>
        <v>0.87061403508771928</v>
      </c>
      <c r="BV54" s="52">
        <v>7</v>
      </c>
      <c r="BW54" s="44">
        <v>1.1804123711340206</v>
      </c>
      <c r="BX54" s="44">
        <v>1.3745704467353952E-2</v>
      </c>
      <c r="BY54" s="44">
        <v>1.1804123711340206</v>
      </c>
      <c r="BZ54" s="44">
        <v>-0.19415807560137455</v>
      </c>
      <c r="CA54" s="44">
        <v>0.51141654397808056</v>
      </c>
      <c r="CB54" s="44"/>
    </row>
    <row r="55" spans="1:80">
      <c r="A55" s="25" t="s">
        <v>52</v>
      </c>
      <c r="B55" s="24">
        <v>702</v>
      </c>
      <c r="C55" s="24">
        <v>558</v>
      </c>
      <c r="D55" s="24">
        <v>6</v>
      </c>
      <c r="E55" s="24">
        <v>25</v>
      </c>
      <c r="F55" s="24">
        <v>4</v>
      </c>
      <c r="G55" s="24">
        <v>0.78917378917378922</v>
      </c>
      <c r="H55" s="24">
        <v>3.5612535612535613E-2</v>
      </c>
      <c r="I55" s="24">
        <v>0.81831610044313152</v>
      </c>
      <c r="J55" s="24">
        <v>0.17521367521367515</v>
      </c>
      <c r="K55" s="24">
        <v>0.78917378917378922</v>
      </c>
      <c r="N55" t="str">
        <f t="shared" si="10"/>
        <v>2016-11-M</v>
      </c>
      <c r="O55" s="2" t="str">
        <f t="shared" si="11"/>
        <v>SY2015-2016=&gt;SY2016-2017</v>
      </c>
      <c r="P55" s="5">
        <v>2016</v>
      </c>
      <c r="Q55" s="5">
        <v>11</v>
      </c>
      <c r="R55" s="3" t="s">
        <v>54</v>
      </c>
      <c r="S55" s="14">
        <f t="shared" si="30"/>
        <v>0.82267441860465118</v>
      </c>
      <c r="T55" s="14">
        <f t="shared" si="31"/>
        <v>2.3255813953488372E-2</v>
      </c>
      <c r="U55" s="14">
        <f t="shared" si="32"/>
        <v>0.82267441860465118</v>
      </c>
      <c r="V55" s="14">
        <f t="shared" si="33"/>
        <v>0.15406976744186041</v>
      </c>
      <c r="W55" s="14">
        <f t="shared" si="36"/>
        <v>0.28771344261242116</v>
      </c>
      <c r="X55" s="14">
        <f t="shared" ref="X55:X56" si="39">U54*X54</f>
        <v>0.62828678275096417</v>
      </c>
      <c r="Y55" s="14"/>
      <c r="Z55" s="14"/>
      <c r="AZ55" s="2" t="str">
        <f t="shared" si="14"/>
        <v>SY2015-2016=&gt;SY2016-2017</v>
      </c>
      <c r="BA55" s="5">
        <v>2016</v>
      </c>
      <c r="BB55" s="5">
        <v>11</v>
      </c>
      <c r="BC55" s="4">
        <f t="shared" si="7"/>
        <v>0.79380053908355797</v>
      </c>
      <c r="BD55" s="4">
        <f t="shared" si="8"/>
        <v>2.8301886792452831E-2</v>
      </c>
      <c r="BE55" s="4">
        <f t="shared" si="9"/>
        <v>0.81692094313453534</v>
      </c>
      <c r="BI55" t="str">
        <f t="shared" si="25"/>
        <v>2019-11-M</v>
      </c>
      <c r="BJ55" s="2" t="str">
        <f t="shared" si="27"/>
        <v>SY2018-2019=&gt;SY2019-2020</v>
      </c>
      <c r="BK55" s="5">
        <v>2019</v>
      </c>
      <c r="BL55" s="5">
        <v>11</v>
      </c>
      <c r="BM55" s="3" t="s">
        <v>54</v>
      </c>
      <c r="BN55" s="35">
        <f>GETPIVOTDATA("Sum of thePR",pivNationCohort,"GenderCode",$R94,"SurveyYear",$P94,"YearOfEd",$Q94)</f>
        <v>0.87106918238993714</v>
      </c>
      <c r="BO55" s="35">
        <f>GETPIVOTDATA("Sum of theRR",pivNationCohort,"GenderCode",$R94,"SurveyYear",$P94,"YearOfEd",$Q94)</f>
        <v>1.8867924528301886E-2</v>
      </c>
      <c r="BP55" s="35">
        <f>GETPIVOTDATA("Sum of theTR",pivNationCohort,"GenderCode",$R94,"SurveyYear",$P94,"YearOfEd",$Q94)</f>
        <v>0.87106918238993714</v>
      </c>
      <c r="BQ55" s="35">
        <f>GETPIVOTDATA("Sum of theDR",pivNationCohort,"GenderCode",$R94,"SurveyYear",$P94,"YearOfEd",$Q94)</f>
        <v>0.11006289308176098</v>
      </c>
      <c r="BR55" s="35">
        <f t="shared" si="38"/>
        <v>0.25914995902475174</v>
      </c>
      <c r="BS55" s="35">
        <f t="shared" ref="BS55:BS56" si="40">BP54*BS54</f>
        <v>0.68242905363170392</v>
      </c>
      <c r="BV55" s="52">
        <v>8</v>
      </c>
      <c r="BW55" s="44">
        <v>0.63745019920318724</v>
      </c>
      <c r="BX55" s="44">
        <v>1.7264276228419653E-2</v>
      </c>
      <c r="BY55" s="44">
        <v>0.63745019920318724</v>
      </c>
      <c r="BZ55" s="44">
        <v>0.34528552456839312</v>
      </c>
      <c r="CA55" s="44">
        <v>0.6036824153143322</v>
      </c>
      <c r="CB55" s="44"/>
    </row>
    <row r="56" spans="1:80">
      <c r="A56" s="23">
        <v>11</v>
      </c>
      <c r="B56" s="24">
        <v>1168</v>
      </c>
      <c r="C56" s="24">
        <v>1108</v>
      </c>
      <c r="D56" s="24">
        <v>14</v>
      </c>
      <c r="E56" s="24">
        <v>8</v>
      </c>
      <c r="F56" s="24"/>
      <c r="G56" s="24">
        <v>0.94863013698630139</v>
      </c>
      <c r="H56" s="24">
        <v>6.8493150684931503E-3</v>
      </c>
      <c r="I56" s="24">
        <v>0.95517241379310347</v>
      </c>
      <c r="J56" s="24">
        <v>4.4520547945205435E-2</v>
      </c>
      <c r="K56" s="24">
        <v>0.94863013698630139</v>
      </c>
      <c r="N56" t="str">
        <f t="shared" si="10"/>
        <v>2016-12-M</v>
      </c>
      <c r="O56" s="2" t="str">
        <f t="shared" si="11"/>
        <v>SY2015-2016=&gt;SY2016-2017</v>
      </c>
      <c r="P56" s="5">
        <v>2016</v>
      </c>
      <c r="Q56">
        <v>12</v>
      </c>
      <c r="R56" s="3" t="s">
        <v>54</v>
      </c>
      <c r="S56" s="14">
        <f t="shared" si="30"/>
        <v>0</v>
      </c>
      <c r="T56" s="14">
        <f t="shared" si="31"/>
        <v>0</v>
      </c>
      <c r="U56" s="14">
        <f t="shared" si="32"/>
        <v>0</v>
      </c>
      <c r="V56" s="14">
        <f t="shared" si="33"/>
        <v>1</v>
      </c>
      <c r="W56" s="14">
        <f t="shared" si="36"/>
        <v>0.23669448912591626</v>
      </c>
      <c r="X56" s="14">
        <f t="shared" si="39"/>
        <v>0.51687546371663629</v>
      </c>
      <c r="Y56" s="14"/>
      <c r="Z56" s="14"/>
      <c r="AZ56" s="2" t="str">
        <f t="shared" si="14"/>
        <v>SY2015-2016=&gt;SY2016-2017</v>
      </c>
      <c r="BA56" s="5">
        <v>2016</v>
      </c>
      <c r="BB56">
        <v>12</v>
      </c>
      <c r="BC56" s="4">
        <f t="shared" si="7"/>
        <v>0</v>
      </c>
      <c r="BD56" s="4">
        <f t="shared" si="8"/>
        <v>0</v>
      </c>
      <c r="BE56" s="4">
        <f t="shared" si="9"/>
        <v>0</v>
      </c>
      <c r="BI56" t="str">
        <f t="shared" si="25"/>
        <v>2019-12-M</v>
      </c>
      <c r="BJ56" s="2" t="str">
        <f t="shared" si="27"/>
        <v>SY2018-2019=&gt;SY2019-2020</v>
      </c>
      <c r="BK56" s="5">
        <v>2019</v>
      </c>
      <c r="BL56" s="2">
        <v>12</v>
      </c>
      <c r="BM56" s="3" t="s">
        <v>54</v>
      </c>
      <c r="BN56" s="35">
        <f>GETPIVOTDATA("Sum of thePR",pivNationCohort,"GenderCode",$R95,"SurveyYear",$P95,"YearOfEd",$Q95)</f>
        <v>0</v>
      </c>
      <c r="BO56" s="35">
        <f>GETPIVOTDATA("Sum of theRR",pivNationCohort,"GenderCode",$R95,"SurveyYear",$P95,"YearOfEd",$Q95)</f>
        <v>0</v>
      </c>
      <c r="BP56" s="35">
        <f>GETPIVOTDATA("Sum of theTR",pivNationCohort,"GenderCode",$R95,"SurveyYear",$P95,"YearOfEd",$Q95)</f>
        <v>0</v>
      </c>
      <c r="BQ56" s="35">
        <f>GETPIVOTDATA("Sum of theDR",pivNationCohort,"GenderCode",$R95,"SurveyYear",$P95,"YearOfEd",$Q95)</f>
        <v>1</v>
      </c>
      <c r="BR56" s="35">
        <f t="shared" si="38"/>
        <v>0.22573754292407622</v>
      </c>
      <c r="BS56" s="49">
        <f t="shared" si="40"/>
        <v>0.59444291778610692</v>
      </c>
      <c r="BV56" s="52">
        <v>9</v>
      </c>
      <c r="BW56" s="44">
        <v>0.76824034334763946</v>
      </c>
      <c r="BX56" s="44">
        <v>1.0729613733905579E-2</v>
      </c>
      <c r="BY56" s="44">
        <v>0.76824034334763946</v>
      </c>
      <c r="BZ56" s="44">
        <v>0.22103004291845496</v>
      </c>
      <c r="CA56" s="44">
        <v>0.38481747589758225</v>
      </c>
      <c r="CB56" s="44">
        <v>1</v>
      </c>
    </row>
    <row r="57" spans="1:80">
      <c r="A57" s="25" t="s">
        <v>53</v>
      </c>
      <c r="B57" s="24">
        <v>290</v>
      </c>
      <c r="C57" s="24">
        <v>274</v>
      </c>
      <c r="D57" s="24">
        <v>2</v>
      </c>
      <c r="E57" s="24">
        <v>2</v>
      </c>
      <c r="F57" s="24"/>
      <c r="G57" s="24">
        <v>0.94482758620689655</v>
      </c>
      <c r="H57" s="24">
        <v>6.8965517241379309E-3</v>
      </c>
      <c r="I57" s="24">
        <v>0.95138888888888895</v>
      </c>
      <c r="J57" s="24">
        <v>4.8275862068965503E-2</v>
      </c>
      <c r="K57" s="24">
        <v>0.94482758620689655</v>
      </c>
      <c r="N57" t="str">
        <f t="shared" si="10"/>
        <v>2017-0-M</v>
      </c>
      <c r="O57" s="2" t="str">
        <f t="shared" si="11"/>
        <v>SY2016-2017=&gt;SY2017-2018</v>
      </c>
      <c r="P57" s="5">
        <v>2017</v>
      </c>
      <c r="Q57" s="5">
        <v>0</v>
      </c>
      <c r="R57" s="3" t="s">
        <v>54</v>
      </c>
      <c r="S57" s="14">
        <f t="shared" si="30"/>
        <v>1.0869565217391304</v>
      </c>
      <c r="T57" s="14">
        <f t="shared" si="31"/>
        <v>2.4154589371980676E-2</v>
      </c>
      <c r="U57" s="14">
        <f t="shared" si="32"/>
        <v>1.0869565217391304</v>
      </c>
      <c r="V57" s="14">
        <f t="shared" si="33"/>
        <v>-0.11111111111111116</v>
      </c>
      <c r="W57" s="14"/>
      <c r="X57" s="15"/>
      <c r="Y57" s="15"/>
      <c r="Z57" s="15"/>
      <c r="AZ57" s="2" t="str">
        <f t="shared" si="14"/>
        <v>SY2016-2017=&gt;SY2017-2018</v>
      </c>
      <c r="BA57" s="5">
        <v>2017</v>
      </c>
      <c r="BB57" s="5">
        <v>0</v>
      </c>
      <c r="BC57" s="4">
        <f t="shared" si="7"/>
        <v>1.0725738396624473</v>
      </c>
      <c r="BD57" s="4">
        <f t="shared" si="8"/>
        <v>2.1097046413502109E-2</v>
      </c>
      <c r="BE57" s="6">
        <f t="shared" si="9"/>
        <v>1.0956896551724138</v>
      </c>
      <c r="BI57" t="str">
        <f>CONCATENATE(BK57,"-",BL57,"-",BM57)</f>
        <v>2016-0-F</v>
      </c>
      <c r="BJ57" s="2" t="str">
        <f>"SY" &amp; TEXT(BK57-1,"0000") &amp; "-" &amp; TEXT(BK57,"0000") &amp; "=&gt;SY" &amp; TEXT(BK57,"0000") &amp; "-" &amp; TEXT(BK57+1,"0000")</f>
        <v>SY2015-2016=&gt;SY2016-2017</v>
      </c>
      <c r="BK57" s="5">
        <v>2016</v>
      </c>
      <c r="BL57" s="2">
        <v>0</v>
      </c>
      <c r="BM57" s="3" t="s">
        <v>53</v>
      </c>
      <c r="BN57" s="35">
        <f>GETPIVOTDATA("Sum of thePR",pivNationCohort,"GenderCode",$R135,"SurveyYear",$P135,"YearOfEd",$Q135)</f>
        <v>0.99821746880570406</v>
      </c>
      <c r="BO57" s="35">
        <f>GETPIVOTDATA("Sum of theRR",pivNationCohort,"GenderCode",$R135,"SurveyYear",$P135,"YearOfEd",$Q135)</f>
        <v>1.7825311942959002E-2</v>
      </c>
      <c r="BP57" s="35">
        <f>GETPIVOTDATA("Sum of theTR",pivNationCohort,"GenderCode",$R135,"SurveyYear",$P135,"YearOfEd",$Q135)</f>
        <v>0.99821746880570406</v>
      </c>
      <c r="BQ57" s="35">
        <f>GETPIVOTDATA("Sum of theDR",pivNationCohort,"GenderCode",$R135,"SurveyYear",$P135,"YearOfEd",$Q135)</f>
        <v>-1.6042780748663166E-2</v>
      </c>
      <c r="BR57" s="35"/>
      <c r="BS57" s="35"/>
      <c r="BV57" s="52">
        <v>10</v>
      </c>
      <c r="BW57" s="44">
        <v>0.82828282828282829</v>
      </c>
      <c r="BX57" s="44">
        <v>7.575757575757576E-3</v>
      </c>
      <c r="BY57" s="44">
        <v>0.82828282828282829</v>
      </c>
      <c r="BZ57" s="44">
        <v>0.16414141414141414</v>
      </c>
      <c r="CA57" s="44">
        <v>0.29563230980973054</v>
      </c>
      <c r="CB57" s="44">
        <v>0.76824034334763946</v>
      </c>
    </row>
    <row r="58" spans="1:80">
      <c r="A58" s="25" t="s">
        <v>54</v>
      </c>
      <c r="B58" s="24">
        <v>294</v>
      </c>
      <c r="C58" s="24">
        <v>280</v>
      </c>
      <c r="D58" s="24">
        <v>5</v>
      </c>
      <c r="E58" s="24">
        <v>2</v>
      </c>
      <c r="F58" s="24"/>
      <c r="G58" s="24">
        <v>0.95238095238095233</v>
      </c>
      <c r="H58" s="24">
        <v>6.8027210884353739E-3</v>
      </c>
      <c r="I58" s="24">
        <v>0.95890410958904104</v>
      </c>
      <c r="J58" s="24">
        <v>4.081632653061229E-2</v>
      </c>
      <c r="K58" s="24">
        <v>0.95238095238095233</v>
      </c>
      <c r="N58" t="str">
        <f t="shared" si="10"/>
        <v>2017-1-M</v>
      </c>
      <c r="O58" s="2" t="str">
        <f t="shared" si="11"/>
        <v>SY2016-2017=&gt;SY2017-2018</v>
      </c>
      <c r="P58" s="5">
        <v>2017</v>
      </c>
      <c r="Q58">
        <v>1</v>
      </c>
      <c r="R58" s="3" t="s">
        <v>54</v>
      </c>
      <c r="S58" s="14">
        <f t="shared" si="30"/>
        <v>0.93134328358208951</v>
      </c>
      <c r="T58" s="14">
        <f t="shared" si="31"/>
        <v>2.6865671641791045E-2</v>
      </c>
      <c r="U58" s="14">
        <f t="shared" si="32"/>
        <v>0.93134328358208951</v>
      </c>
      <c r="V58" s="14">
        <f t="shared" si="33"/>
        <v>4.179104477611939E-2</v>
      </c>
      <c r="W58" s="14">
        <v>1</v>
      </c>
      <c r="X58" s="15"/>
      <c r="Y58" s="15"/>
      <c r="Z58" s="15"/>
      <c r="AZ58" s="2" t="str">
        <f t="shared" si="14"/>
        <v>SY2016-2017=&gt;SY2017-2018</v>
      </c>
      <c r="BA58" s="5">
        <v>2017</v>
      </c>
      <c r="BB58">
        <v>1</v>
      </c>
      <c r="BC58" s="4">
        <f t="shared" si="7"/>
        <v>0.93645750595710886</v>
      </c>
      <c r="BD58" s="4">
        <f t="shared" si="8"/>
        <v>2.0651310563939634E-2</v>
      </c>
      <c r="BE58" s="4">
        <f t="shared" si="9"/>
        <v>0.95620437956204385</v>
      </c>
      <c r="BI58" t="str">
        <f>CONCATENATE(BK58,"-",BL58,"-",BM58)</f>
        <v>2016-1-F</v>
      </c>
      <c r="BJ58" s="2" t="str">
        <f>"SY" &amp; TEXT(BK58-1,"0000") &amp; "-" &amp; TEXT(BK58,"0000") &amp; "=&gt;SY" &amp; TEXT(BK58,"0000") &amp; "-" &amp; TEXT(BK58+1,"0000")</f>
        <v>SY2015-2016=&gt;SY2016-2017</v>
      </c>
      <c r="BK58" s="5">
        <v>2016</v>
      </c>
      <c r="BL58" s="5">
        <v>1</v>
      </c>
      <c r="BM58" s="3" t="s">
        <v>53</v>
      </c>
      <c r="BN58" s="35">
        <f>GETPIVOTDATA("Sum of thePR",pivNationCohort,"GenderCode",$R136,"SurveyYear",$P136,"YearOfEd",$Q136)</f>
        <v>0.943342776203966</v>
      </c>
      <c r="BO58" s="35">
        <f>GETPIVOTDATA("Sum of theRR",pivNationCohort,"GenderCode",$R136,"SurveyYear",$P136,"YearOfEd",$Q136)</f>
        <v>4.1076487252124649E-2</v>
      </c>
      <c r="BP58" s="35">
        <f>GETPIVOTDATA("Sum of theTR",pivNationCohort,"GenderCode",$R136,"SurveyYear",$P136,"YearOfEd",$Q136)</f>
        <v>0.943342776203966</v>
      </c>
      <c r="BQ58" s="35">
        <f>GETPIVOTDATA("Sum of theDR",pivNationCohort,"GenderCode",$R136,"SurveyYear",$P136,"YearOfEd",$Q136)</f>
        <v>1.5580736543909346E-2</v>
      </c>
      <c r="BR58" s="35">
        <v>1</v>
      </c>
      <c r="BS58" s="35"/>
      <c r="BV58" s="52">
        <v>11</v>
      </c>
      <c r="BW58" s="44">
        <v>0.85798816568047342</v>
      </c>
      <c r="BX58" s="44">
        <v>5.9171597633136093E-3</v>
      </c>
      <c r="BY58" s="44">
        <v>0.85798816568047342</v>
      </c>
      <c r="BZ58" s="44">
        <v>0.13609467455621294</v>
      </c>
      <c r="CA58" s="44">
        <v>0.24486716570098893</v>
      </c>
      <c r="CB58" s="44">
        <v>0.63632028438895394</v>
      </c>
    </row>
    <row r="59" spans="1:80">
      <c r="A59" s="25" t="s">
        <v>52</v>
      </c>
      <c r="B59" s="24">
        <v>584</v>
      </c>
      <c r="C59" s="24">
        <v>554</v>
      </c>
      <c r="D59" s="24">
        <v>7</v>
      </c>
      <c r="E59" s="24">
        <v>4</v>
      </c>
      <c r="F59" s="24"/>
      <c r="G59" s="24">
        <v>0.94863013698630139</v>
      </c>
      <c r="H59" s="24">
        <v>6.8493150684931503E-3</v>
      </c>
      <c r="I59" s="24">
        <v>0.95517241379310347</v>
      </c>
      <c r="J59" s="24">
        <v>4.4520547945205435E-2</v>
      </c>
      <c r="K59" s="24">
        <v>0.94863013698630139</v>
      </c>
      <c r="N59" t="str">
        <f t="shared" si="10"/>
        <v>2017-2-M</v>
      </c>
      <c r="O59" s="2" t="str">
        <f t="shared" si="11"/>
        <v>SY2016-2017=&gt;SY2017-2018</v>
      </c>
      <c r="P59" s="5">
        <v>2017</v>
      </c>
      <c r="Q59" s="5">
        <v>2</v>
      </c>
      <c r="R59" s="3" t="s">
        <v>54</v>
      </c>
      <c r="S59" s="14">
        <f t="shared" si="30"/>
        <v>0.88355167394468703</v>
      </c>
      <c r="T59" s="14">
        <f t="shared" si="31"/>
        <v>4.2212518195050945E-2</v>
      </c>
      <c r="U59" s="14">
        <f t="shared" si="32"/>
        <v>0.88355167394468703</v>
      </c>
      <c r="V59" s="14">
        <f t="shared" si="33"/>
        <v>7.4235807860262071E-2</v>
      </c>
      <c r="W59" s="14">
        <f>U58*W58</f>
        <v>0.93134328358208951</v>
      </c>
      <c r="X59" s="15"/>
      <c r="Y59" s="15"/>
      <c r="Z59" s="15"/>
      <c r="AZ59" s="2" t="str">
        <f t="shared" si="14"/>
        <v>SY2016-2017=&gt;SY2017-2018</v>
      </c>
      <c r="BA59" s="5">
        <v>2017</v>
      </c>
      <c r="BB59" s="5">
        <v>2</v>
      </c>
      <c r="BC59" s="4">
        <f t="shared" si="7"/>
        <v>0.92789512017479969</v>
      </c>
      <c r="BD59" s="4">
        <f t="shared" si="8"/>
        <v>3.3503277494537506E-2</v>
      </c>
      <c r="BE59" s="4">
        <f t="shared" si="9"/>
        <v>0.96006028636021101</v>
      </c>
      <c r="BI59" t="str">
        <f>CONCATENATE(BK59,"-",BL59,"-",BM59)</f>
        <v>2016-2-F</v>
      </c>
      <c r="BJ59" s="2" t="str">
        <f>"SY" &amp; TEXT(BK59-1,"0000") &amp; "-" &amp; TEXT(BK59,"0000") &amp; "=&gt;SY" &amp; TEXT(BK59,"0000") &amp; "-" &amp; TEXT(BK59+1,"0000")</f>
        <v>SY2015-2016=&gt;SY2016-2017</v>
      </c>
      <c r="BK59" s="5">
        <v>2016</v>
      </c>
      <c r="BL59" s="2">
        <v>2</v>
      </c>
      <c r="BM59" s="3" t="s">
        <v>53</v>
      </c>
      <c r="BN59" s="35">
        <f>GETPIVOTDATA("Sum of thePR",pivNationCohort,"GenderCode",$R137,"SurveyYear",$P137,"YearOfEd",$Q137)</f>
        <v>0.90532544378698221</v>
      </c>
      <c r="BO59" s="35">
        <f>GETPIVOTDATA("Sum of theRR",pivNationCohort,"GenderCode",$R137,"SurveyYear",$P137,"YearOfEd",$Q137)</f>
        <v>2.9585798816568046E-2</v>
      </c>
      <c r="BP59" s="35">
        <f>GETPIVOTDATA("Sum of theTR",pivNationCohort,"GenderCode",$R137,"SurveyYear",$P137,"YearOfEd",$Q137)</f>
        <v>0.90532544378698221</v>
      </c>
      <c r="BQ59" s="35">
        <f>GETPIVOTDATA("Sum of theDR",pivNationCohort,"GenderCode",$R137,"SurveyYear",$P137,"YearOfEd",$Q137)</f>
        <v>6.5088757396449703E-2</v>
      </c>
      <c r="BR59" s="35">
        <f>BP58*BR58</f>
        <v>0.943342776203966</v>
      </c>
      <c r="BS59" s="35"/>
      <c r="BV59" s="52">
        <v>12</v>
      </c>
      <c r="BW59" s="44">
        <v>0</v>
      </c>
      <c r="BX59" s="44">
        <v>3.5335689045936395E-3</v>
      </c>
      <c r="BY59" s="44">
        <v>0</v>
      </c>
      <c r="BZ59" s="44">
        <v>0.99646643109540634</v>
      </c>
      <c r="CA59" s="44">
        <v>0.21009313033516802</v>
      </c>
      <c r="CB59" s="44">
        <v>0.54595527358815577</v>
      </c>
    </row>
    <row r="60" spans="1:80">
      <c r="A60" s="23">
        <v>12</v>
      </c>
      <c r="B60" s="24">
        <v>1050</v>
      </c>
      <c r="C60" s="24"/>
      <c r="D60" s="24">
        <v>4</v>
      </c>
      <c r="E60" s="24"/>
      <c r="F60" s="24"/>
      <c r="G60" s="24">
        <v>0</v>
      </c>
      <c r="H60" s="24">
        <v>0</v>
      </c>
      <c r="I60" s="24">
        <v>0</v>
      </c>
      <c r="J60" s="24">
        <v>1</v>
      </c>
      <c r="K60" s="24">
        <v>0</v>
      </c>
      <c r="N60" t="str">
        <f t="shared" si="10"/>
        <v>2017-3-M</v>
      </c>
      <c r="O60" s="2" t="str">
        <f t="shared" si="11"/>
        <v>SY2016-2017=&gt;SY2017-2018</v>
      </c>
      <c r="P60" s="5">
        <v>2017</v>
      </c>
      <c r="Q60">
        <v>3</v>
      </c>
      <c r="R60" s="3" t="s">
        <v>54</v>
      </c>
      <c r="S60" s="14">
        <f t="shared" si="30"/>
        <v>0.87865497076023391</v>
      </c>
      <c r="T60" s="14">
        <f t="shared" si="31"/>
        <v>3.5087719298245612E-2</v>
      </c>
      <c r="U60" s="14">
        <f t="shared" si="32"/>
        <v>0.87865497076023391</v>
      </c>
      <c r="V60" s="14">
        <f t="shared" si="33"/>
        <v>8.6257309941520477E-2</v>
      </c>
      <c r="W60" s="14">
        <f t="shared" ref="W60:W69" si="41">U59*W59</f>
        <v>0.8228899172260965</v>
      </c>
      <c r="X60" s="15"/>
      <c r="Y60" s="15"/>
      <c r="Z60" s="15"/>
      <c r="AZ60" s="2" t="str">
        <f t="shared" si="14"/>
        <v>SY2016-2017=&gt;SY2017-2018</v>
      </c>
      <c r="BA60" s="5">
        <v>2017</v>
      </c>
      <c r="BB60">
        <v>3</v>
      </c>
      <c r="BC60" s="4">
        <f t="shared" si="7"/>
        <v>0.91533180778032042</v>
      </c>
      <c r="BD60" s="4">
        <f t="shared" si="8"/>
        <v>2.5171624713958809E-2</v>
      </c>
      <c r="BE60" s="4">
        <f t="shared" si="9"/>
        <v>0.93896713615023486</v>
      </c>
      <c r="BI60" t="str">
        <f>CONCATENATE(BK60,"-",BL60,"-",BM60)</f>
        <v>2016-3-F</v>
      </c>
      <c r="BJ60" s="2" t="str">
        <f>"SY" &amp; TEXT(BK60-1,"0000") &amp; "-" &amp; TEXT(BK60,"0000") &amp; "=&gt;SY" &amp; TEXT(BK60,"0000") &amp; "-" &amp; TEXT(BK60+1,"0000")</f>
        <v>SY2015-2016=&gt;SY2016-2017</v>
      </c>
      <c r="BK60" s="5">
        <v>2016</v>
      </c>
      <c r="BL60" s="5">
        <v>3</v>
      </c>
      <c r="BM60" s="3" t="s">
        <v>53</v>
      </c>
      <c r="BN60" s="35">
        <f>GETPIVOTDATA("Sum of thePR",pivNationCohort,"GenderCode",$R138,"SurveyYear",$P138,"YearOfEd",$Q138)</f>
        <v>0.90028490028490027</v>
      </c>
      <c r="BO60" s="35">
        <f>GETPIVOTDATA("Sum of theRR",pivNationCohort,"GenderCode",$R138,"SurveyYear",$P138,"YearOfEd",$Q138)</f>
        <v>2.1367521367521368E-2</v>
      </c>
      <c r="BP60" s="35">
        <f>GETPIVOTDATA("Sum of theTR",pivNationCohort,"GenderCode",$R138,"SurveyYear",$P138,"YearOfEd",$Q138)</f>
        <v>0.90028490028490027</v>
      </c>
      <c r="BQ60" s="35">
        <f>GETPIVOTDATA("Sum of theDR",pivNationCohort,"GenderCode",$R138,"SurveyYear",$P138,"YearOfEd",$Q138)</f>
        <v>7.8347578347578328E-2</v>
      </c>
      <c r="BR60" s="35">
        <f t="shared" ref="BR60:BR63" si="42">BP59*BR59</f>
        <v>0.85403221751009939</v>
      </c>
      <c r="BS60" s="35"/>
      <c r="BV60" s="42" t="s">
        <v>93</v>
      </c>
      <c r="BW60" s="44">
        <v>0.86591102532264341</v>
      </c>
      <c r="BX60" s="44">
        <v>1.5194338763604312E-2</v>
      </c>
      <c r="BY60" s="44">
        <v>0.86591102532264341</v>
      </c>
      <c r="BZ60" s="44">
        <v>0.11889463591375247</v>
      </c>
      <c r="CA60" s="44">
        <v>0.71209783770864099</v>
      </c>
      <c r="CB60" s="44">
        <v>0.84906539118813473</v>
      </c>
    </row>
    <row r="61" spans="1:80">
      <c r="A61" s="25" t="s">
        <v>53</v>
      </c>
      <c r="B61" s="24">
        <v>282</v>
      </c>
      <c r="C61" s="24"/>
      <c r="D61" s="24">
        <v>1</v>
      </c>
      <c r="E61" s="24"/>
      <c r="F61" s="24"/>
      <c r="G61" s="24">
        <v>0</v>
      </c>
      <c r="H61" s="24">
        <v>0</v>
      </c>
      <c r="I61" s="24">
        <v>0</v>
      </c>
      <c r="J61" s="24">
        <v>1</v>
      </c>
      <c r="K61" s="24">
        <v>0</v>
      </c>
      <c r="N61" t="str">
        <f t="shared" si="10"/>
        <v>2017-4-M</v>
      </c>
      <c r="O61" s="2" t="str">
        <f t="shared" si="11"/>
        <v>SY2016-2017=&gt;SY2017-2018</v>
      </c>
      <c r="P61" s="5">
        <v>2017</v>
      </c>
      <c r="Q61" s="5">
        <v>4</v>
      </c>
      <c r="R61" s="3" t="s">
        <v>54</v>
      </c>
      <c r="S61" s="14">
        <f t="shared" si="30"/>
        <v>0.92517985611510789</v>
      </c>
      <c r="T61" s="14">
        <f t="shared" si="31"/>
        <v>3.0215827338129497E-2</v>
      </c>
      <c r="U61" s="14">
        <f t="shared" si="32"/>
        <v>0.92517985611510789</v>
      </c>
      <c r="V61" s="14">
        <f t="shared" si="33"/>
        <v>4.4604316546762668E-2</v>
      </c>
      <c r="W61" s="14">
        <f t="shared" si="41"/>
        <v>0.72303631615918718</v>
      </c>
      <c r="X61" s="15"/>
      <c r="Y61" s="15"/>
      <c r="Z61" s="15"/>
      <c r="AZ61" s="2" t="str">
        <f t="shared" si="14"/>
        <v>SY2016-2017=&gt;SY2017-2018</v>
      </c>
      <c r="BA61" s="5">
        <v>2017</v>
      </c>
      <c r="BB61" s="5">
        <v>4</v>
      </c>
      <c r="BC61" s="4">
        <f t="shared" si="7"/>
        <v>0.93049327354260092</v>
      </c>
      <c r="BD61" s="4">
        <f t="shared" si="8"/>
        <v>1.8684603886397609E-2</v>
      </c>
      <c r="BE61" s="4">
        <f t="shared" si="9"/>
        <v>0.94821020563594827</v>
      </c>
      <c r="BI61" t="str">
        <f>CONCATENATE(BK61,"-",BL61,"-",BM61)</f>
        <v>2016-4-F</v>
      </c>
      <c r="BJ61" s="2" t="str">
        <f>"SY" &amp; TEXT(BK61-1,"0000") &amp; "-" &amp; TEXT(BK61,"0000") &amp; "=&gt;SY" &amp; TEXT(BK61,"0000") &amp; "-" &amp; TEXT(BK61+1,"0000")</f>
        <v>SY2015-2016=&gt;SY2016-2017</v>
      </c>
      <c r="BK61" s="5">
        <v>2016</v>
      </c>
      <c r="BL61" s="2">
        <v>4</v>
      </c>
      <c r="BM61" s="3" t="s">
        <v>53</v>
      </c>
      <c r="BN61" s="35">
        <f>GETPIVOTDATA("Sum of thePR",pivNationCohort,"GenderCode",$R139,"SurveyYear",$P139,"YearOfEd",$Q139)</f>
        <v>0.95964125560538116</v>
      </c>
      <c r="BO61" s="35">
        <f>GETPIVOTDATA("Sum of theRR",pivNationCohort,"GenderCode",$R139,"SurveyYear",$P139,"YearOfEd",$Q139)</f>
        <v>1.6442451420029897E-2</v>
      </c>
      <c r="BP61" s="35">
        <f>GETPIVOTDATA("Sum of theTR",pivNationCohort,"GenderCode",$R139,"SurveyYear",$P139,"YearOfEd",$Q139)</f>
        <v>0.95964125560538116</v>
      </c>
      <c r="BQ61" s="35">
        <f>GETPIVOTDATA("Sum of theDR",pivNationCohort,"GenderCode",$R139,"SurveyYear",$P139,"YearOfEd",$Q139)</f>
        <v>2.3916292974588971E-2</v>
      </c>
      <c r="BR61" s="35">
        <f t="shared" si="42"/>
        <v>0.76887230978117205</v>
      </c>
      <c r="BS61" s="35"/>
      <c r="BV61" s="43" t="s">
        <v>53</v>
      </c>
      <c r="BW61" s="44">
        <v>0.86629883167567856</v>
      </c>
      <c r="BX61" s="44">
        <v>1.1789872692891726E-2</v>
      </c>
      <c r="BY61" s="44">
        <v>0.86629883167567856</v>
      </c>
      <c r="BZ61" s="44">
        <v>0.12191129563142986</v>
      </c>
      <c r="CA61" s="44">
        <v>0.70237897402034655</v>
      </c>
      <c r="CB61" s="44">
        <v>0.87990585958984835</v>
      </c>
    </row>
    <row r="62" spans="1:80">
      <c r="A62" s="25" t="s">
        <v>54</v>
      </c>
      <c r="B62" s="24">
        <v>243</v>
      </c>
      <c r="C62" s="24"/>
      <c r="D62" s="24">
        <v>1</v>
      </c>
      <c r="E62" s="24"/>
      <c r="F62" s="24"/>
      <c r="G62" s="24">
        <v>0</v>
      </c>
      <c r="H62" s="24">
        <v>0</v>
      </c>
      <c r="I62" s="24">
        <v>0</v>
      </c>
      <c r="J62" s="24">
        <v>1</v>
      </c>
      <c r="K62" s="24">
        <v>0</v>
      </c>
      <c r="N62" t="str">
        <f t="shared" si="10"/>
        <v>2017-5-M</v>
      </c>
      <c r="O62" s="2" t="str">
        <f t="shared" si="11"/>
        <v>SY2016-2017=&gt;SY2017-2018</v>
      </c>
      <c r="P62" s="5">
        <v>2017</v>
      </c>
      <c r="Q62">
        <v>5</v>
      </c>
      <c r="R62" s="3" t="s">
        <v>54</v>
      </c>
      <c r="S62" s="14">
        <f t="shared" si="30"/>
        <v>0.87953555878084178</v>
      </c>
      <c r="T62" s="14">
        <f t="shared" si="31"/>
        <v>1.741654571843251E-2</v>
      </c>
      <c r="U62" s="14">
        <f t="shared" si="32"/>
        <v>0.87953555878084178</v>
      </c>
      <c r="V62" s="14">
        <f t="shared" si="33"/>
        <v>0.10304789550072568</v>
      </c>
      <c r="W62" s="14">
        <f t="shared" si="41"/>
        <v>0.66893863495015449</v>
      </c>
      <c r="X62" s="15"/>
      <c r="Y62" s="15"/>
      <c r="Z62" s="15"/>
      <c r="AZ62" s="2" t="str">
        <f t="shared" si="14"/>
        <v>SY2016-2017=&gt;SY2017-2018</v>
      </c>
      <c r="BA62" s="5">
        <v>2017</v>
      </c>
      <c r="BB62">
        <v>5</v>
      </c>
      <c r="BC62" s="4">
        <f t="shared" si="7"/>
        <v>0.92233009708737868</v>
      </c>
      <c r="BD62" s="4">
        <f t="shared" si="8"/>
        <v>1.7923823749066467E-2</v>
      </c>
      <c r="BE62" s="4">
        <f t="shared" si="9"/>
        <v>0.93916349809885935</v>
      </c>
      <c r="BI62" t="str">
        <f>CONCATENATE(BK62,"-",BL62,"-",BM62)</f>
        <v>2016-5-F</v>
      </c>
      <c r="BJ62" s="2" t="str">
        <f>"SY" &amp; TEXT(BK62-1,"0000") &amp; "-" &amp; TEXT(BK62,"0000") &amp; "=&gt;SY" &amp; TEXT(BK62,"0000") &amp; "-" &amp; TEXT(BK62+1,"0000")</f>
        <v>SY2015-2016=&gt;SY2016-2017</v>
      </c>
      <c r="BK62" s="5">
        <v>2016</v>
      </c>
      <c r="BL62" s="5">
        <v>5</v>
      </c>
      <c r="BM62" s="3" t="s">
        <v>53</v>
      </c>
      <c r="BN62" s="35">
        <f>GETPIVOTDATA("Sum of thePR",pivNationCohort,"GenderCode",$R140,"SurveyYear",$P140,"YearOfEd",$Q140)</f>
        <v>0.93474962063732925</v>
      </c>
      <c r="BO62" s="35">
        <f>GETPIVOTDATA("Sum of theRR",pivNationCohort,"GenderCode",$R140,"SurveyYear",$P140,"YearOfEd",$Q140)</f>
        <v>1.2139605462822459E-2</v>
      </c>
      <c r="BP62" s="35">
        <f>GETPIVOTDATA("Sum of theTR",pivNationCohort,"GenderCode",$R140,"SurveyYear",$P140,"YearOfEd",$Q140)</f>
        <v>0.93474962063732925</v>
      </c>
      <c r="BQ62" s="35">
        <f>GETPIVOTDATA("Sum of theDR",pivNationCohort,"GenderCode",$R140,"SurveyYear",$P140,"YearOfEd",$Q140)</f>
        <v>5.3110773899848307E-2</v>
      </c>
      <c r="BR62" s="35">
        <f t="shared" si="42"/>
        <v>0.7378415887586135</v>
      </c>
      <c r="BS62" s="35"/>
      <c r="BV62" s="52">
        <v>0</v>
      </c>
      <c r="BW62" s="44">
        <v>1.0018281535648994</v>
      </c>
      <c r="BX62" s="44">
        <v>1.6453382084095063E-2</v>
      </c>
      <c r="BY62" s="44">
        <v>1.0018281535648994</v>
      </c>
      <c r="BZ62" s="44">
        <v>-1.8281535648994485E-2</v>
      </c>
      <c r="CA62" s="44"/>
      <c r="CB62" s="44"/>
    </row>
    <row r="63" spans="1:80">
      <c r="A63" s="25" t="s">
        <v>52</v>
      </c>
      <c r="B63" s="24">
        <v>525</v>
      </c>
      <c r="C63" s="24"/>
      <c r="D63" s="24">
        <v>2</v>
      </c>
      <c r="E63" s="24"/>
      <c r="F63" s="24"/>
      <c r="G63" s="24">
        <v>0</v>
      </c>
      <c r="H63" s="24">
        <v>0</v>
      </c>
      <c r="I63" s="24">
        <v>0</v>
      </c>
      <c r="J63" s="24">
        <v>1</v>
      </c>
      <c r="K63" s="24">
        <v>0</v>
      </c>
      <c r="N63" t="str">
        <f t="shared" si="10"/>
        <v>2017-6-M</v>
      </c>
      <c r="O63" s="2" t="str">
        <f t="shared" si="11"/>
        <v>SY2016-2017=&gt;SY2017-2018</v>
      </c>
      <c r="P63" s="5">
        <v>2017</v>
      </c>
      <c r="Q63" s="5">
        <v>6</v>
      </c>
      <c r="R63" s="3" t="s">
        <v>54</v>
      </c>
      <c r="S63" s="14">
        <f t="shared" si="30"/>
        <v>0.86923076923076925</v>
      </c>
      <c r="T63" s="14">
        <f t="shared" si="31"/>
        <v>2.1538461538461538E-2</v>
      </c>
      <c r="U63" s="14">
        <f t="shared" si="32"/>
        <v>0.86923076923076925</v>
      </c>
      <c r="V63" s="14">
        <f t="shared" si="33"/>
        <v>0.10923076923076924</v>
      </c>
      <c r="W63" s="14">
        <f t="shared" si="41"/>
        <v>0.58835531608097769</v>
      </c>
      <c r="X63" s="15"/>
      <c r="Y63" s="15"/>
      <c r="Z63" s="15"/>
      <c r="AZ63" s="2" t="str">
        <f t="shared" si="14"/>
        <v>SY2016-2017=&gt;SY2017-2018</v>
      </c>
      <c r="BA63" s="5">
        <v>2017</v>
      </c>
      <c r="BB63" s="5">
        <v>6</v>
      </c>
      <c r="BC63" s="4">
        <f t="shared" si="7"/>
        <v>0.89945011783189321</v>
      </c>
      <c r="BD63" s="4">
        <f t="shared" si="8"/>
        <v>1.7282010997643361E-2</v>
      </c>
      <c r="BE63" s="4">
        <f t="shared" si="9"/>
        <v>0.9152677857713829</v>
      </c>
      <c r="BI63" t="str">
        <f>CONCATENATE(BK63,"-",BL63,"-",BM63)</f>
        <v>2016-6-F</v>
      </c>
      <c r="BJ63" s="2" t="str">
        <f>"SY" &amp; TEXT(BK63-1,"0000") &amp; "-" &amp; TEXT(BK63,"0000") &amp; "=&gt;SY" &amp; TEXT(BK63,"0000") &amp; "-" &amp; TEXT(BK63+1,"0000")</f>
        <v>SY2015-2016=&gt;SY2016-2017</v>
      </c>
      <c r="BK63" s="5">
        <v>2016</v>
      </c>
      <c r="BL63" s="2">
        <v>6</v>
      </c>
      <c r="BM63" s="3" t="s">
        <v>53</v>
      </c>
      <c r="BN63" s="35">
        <f>GETPIVOTDATA("Sum of thePR",pivNationCohort,"GenderCode",$R141,"SurveyYear",$P141,"YearOfEd",$Q141)</f>
        <v>0.99827882960413084</v>
      </c>
      <c r="BO63" s="35">
        <f>GETPIVOTDATA("Sum of theRR",pivNationCohort,"GenderCode",$R141,"SurveyYear",$P141,"YearOfEd",$Q141)</f>
        <v>1.2048192771084338E-2</v>
      </c>
      <c r="BP63" s="35">
        <f>GETPIVOTDATA("Sum of theTR",pivNationCohort,"GenderCode",$R141,"SurveyYear",$P141,"YearOfEd",$Q141)</f>
        <v>0.99827882960413084</v>
      </c>
      <c r="BQ63" s="35">
        <f>GETPIVOTDATA("Sum of theDR",pivNationCohort,"GenderCode",$R141,"SurveyYear",$P141,"YearOfEd",$Q141)</f>
        <v>-1.0327022375215211E-2</v>
      </c>
      <c r="BR63" s="35">
        <f t="shared" si="42"/>
        <v>0.68969714518255831</v>
      </c>
      <c r="BS63" s="35"/>
      <c r="BV63" s="52">
        <v>1</v>
      </c>
      <c r="BW63" s="44">
        <v>0.9370860927152318</v>
      </c>
      <c r="BX63" s="44">
        <v>3.1456953642384107E-2</v>
      </c>
      <c r="BY63" s="44">
        <v>0.9370860927152318</v>
      </c>
      <c r="BZ63" s="44">
        <v>3.14569536423841E-2</v>
      </c>
      <c r="CA63" s="44">
        <v>1</v>
      </c>
      <c r="CB63" s="44"/>
    </row>
    <row r="64" spans="1:80">
      <c r="A64" s="21">
        <v>2014</v>
      </c>
      <c r="B64" s="24">
        <v>26926</v>
      </c>
      <c r="C64" s="24">
        <v>28324</v>
      </c>
      <c r="D64" s="24">
        <v>866</v>
      </c>
      <c r="E64" s="24">
        <v>1030</v>
      </c>
      <c r="F64" s="24">
        <v>1030</v>
      </c>
      <c r="G64" s="24">
        <v>1.0136670875733491</v>
      </c>
      <c r="H64" s="24">
        <v>3.8252989675406669E-2</v>
      </c>
      <c r="I64" s="24">
        <v>1.053985171455051</v>
      </c>
      <c r="J64" s="24">
        <v>-5.1920077248755803E-2</v>
      </c>
      <c r="K64" s="24">
        <v>1.0136670875733491</v>
      </c>
      <c r="N64" t="str">
        <f t="shared" si="10"/>
        <v>2017-7-M</v>
      </c>
      <c r="O64" s="2" t="str">
        <f t="shared" si="11"/>
        <v>SY2016-2017=&gt;SY2017-2018</v>
      </c>
      <c r="P64" s="5">
        <v>2017</v>
      </c>
      <c r="Q64">
        <v>7</v>
      </c>
      <c r="R64" s="3" t="s">
        <v>54</v>
      </c>
      <c r="S64" s="14">
        <f t="shared" si="30"/>
        <v>1.1804123711340206</v>
      </c>
      <c r="T64" s="14">
        <f t="shared" si="31"/>
        <v>1.3745704467353952E-2</v>
      </c>
      <c r="U64" s="14">
        <f t="shared" si="32"/>
        <v>1.1804123711340206</v>
      </c>
      <c r="V64" s="14">
        <f t="shared" si="33"/>
        <v>-0.19415807560137455</v>
      </c>
      <c r="W64" s="14">
        <f t="shared" si="41"/>
        <v>0.51141654397808056</v>
      </c>
      <c r="X64" s="15"/>
      <c r="Y64" s="15"/>
      <c r="Z64" s="15"/>
      <c r="AZ64" s="2" t="str">
        <f t="shared" si="14"/>
        <v>SY2016-2017=&gt;SY2017-2018</v>
      </c>
      <c r="BA64" s="5">
        <v>2017</v>
      </c>
      <c r="BB64">
        <v>7</v>
      </c>
      <c r="BC64" s="4">
        <f t="shared" si="7"/>
        <v>1.2204116638078901</v>
      </c>
      <c r="BD64" s="4">
        <f t="shared" si="8"/>
        <v>1.3722126929674099E-2</v>
      </c>
      <c r="BE64" s="4">
        <f t="shared" si="9"/>
        <v>1.237391304347826</v>
      </c>
      <c r="BI64" t="str">
        <f>CONCATENATE(BK64,"-",BL64,"-",BM64)</f>
        <v>2016-7-F</v>
      </c>
      <c r="BJ64" s="2" t="str">
        <f>"SY" &amp; TEXT(BK64-1,"0000") &amp; "-" &amp; TEXT(BK64,"0000") &amp; "=&gt;SY" &amp; TEXT(BK64,"0000") &amp; "-" &amp; TEXT(BK64+1,"0000")</f>
        <v>SY2015-2016=&gt;SY2016-2017</v>
      </c>
      <c r="BK64" s="5">
        <v>2016</v>
      </c>
      <c r="BL64" s="5">
        <v>7</v>
      </c>
      <c r="BM64" s="3" t="s">
        <v>53</v>
      </c>
      <c r="BN64" s="35">
        <f>GETPIVOTDATA("Sum of thePR",pivNationCohort,"GenderCode",$R142,"SurveyYear",$P142,"YearOfEd",$Q142)</f>
        <v>1.2486486486486486</v>
      </c>
      <c r="BO64" s="35">
        <f>GETPIVOTDATA("Sum of theRR",pivNationCohort,"GenderCode",$R142,"SurveyYear",$P142,"YearOfEd",$Q142)</f>
        <v>7.2072072072072073E-3</v>
      </c>
      <c r="BP64" s="35">
        <f>GETPIVOTDATA("Sum of theTR",pivNationCohort,"GenderCode",$R142,"SurveyYear",$P142,"YearOfEd",$Q142)</f>
        <v>1.2486486486486486</v>
      </c>
      <c r="BQ64" s="35">
        <f>GETPIVOTDATA("Sum of theDR",pivNationCohort,"GenderCode",$R142,"SurveyYear",$P142,"YearOfEd",$Q142)</f>
        <v>-0.25585585585585569</v>
      </c>
      <c r="BR64" s="35">
        <f>BP63*BR63</f>
        <v>0.68851005887415462</v>
      </c>
      <c r="BS64" s="35"/>
      <c r="BV64" s="52">
        <v>2</v>
      </c>
      <c r="BW64" s="44">
        <v>0.93881118881118886</v>
      </c>
      <c r="BX64" s="44">
        <v>1.7482517482517484E-2</v>
      </c>
      <c r="BY64" s="44">
        <v>0.93881118881118886</v>
      </c>
      <c r="BZ64" s="44">
        <v>4.3706293706293642E-2</v>
      </c>
      <c r="CA64" s="44">
        <v>0.9370860927152318</v>
      </c>
      <c r="CB64" s="44"/>
    </row>
    <row r="65" spans="1:80">
      <c r="A65" s="23">
        <v>-2</v>
      </c>
      <c r="B65" s="24"/>
      <c r="C65" s="24">
        <v>130</v>
      </c>
      <c r="D65" s="24"/>
      <c r="E65" s="24"/>
      <c r="F65" s="24"/>
      <c r="G65" s="24" t="e">
        <v>#DIV/0!</v>
      </c>
      <c r="H65" s="24" t="e">
        <v>#DIV/0!</v>
      </c>
      <c r="I65" s="24" t="e">
        <v>#DIV/0!</v>
      </c>
      <c r="J65" s="24" t="e">
        <v>#DIV/0!</v>
      </c>
      <c r="K65" s="24" t="e">
        <v>#DIV/0!</v>
      </c>
      <c r="N65" t="str">
        <f t="shared" si="10"/>
        <v>2017-8-M</v>
      </c>
      <c r="O65" s="2" t="str">
        <f t="shared" si="11"/>
        <v>SY2016-2017=&gt;SY2017-2018</v>
      </c>
      <c r="P65" s="5">
        <v>2017</v>
      </c>
      <c r="Q65" s="5">
        <v>8</v>
      </c>
      <c r="R65" s="3" t="s">
        <v>54</v>
      </c>
      <c r="S65" s="14">
        <f t="shared" si="30"/>
        <v>0.63745019920318724</v>
      </c>
      <c r="T65" s="14">
        <f t="shared" si="31"/>
        <v>1.7264276228419653E-2</v>
      </c>
      <c r="U65" s="14">
        <f t="shared" si="32"/>
        <v>0.63745019920318724</v>
      </c>
      <c r="V65" s="14">
        <f t="shared" si="33"/>
        <v>0.34528552456839312</v>
      </c>
      <c r="W65" s="16">
        <f t="shared" si="41"/>
        <v>0.6036824153143322</v>
      </c>
      <c r="X65" s="14"/>
      <c r="Y65" s="14"/>
      <c r="Z65" s="14"/>
      <c r="AZ65" s="2" t="str">
        <f t="shared" si="14"/>
        <v>SY2016-2017=&gt;SY2017-2018</v>
      </c>
      <c r="BA65" s="5">
        <v>2017</v>
      </c>
      <c r="BB65" s="5">
        <v>8</v>
      </c>
      <c r="BC65" s="4">
        <f t="shared" si="7"/>
        <v>0.63636363636363635</v>
      </c>
      <c r="BD65" s="4">
        <f t="shared" si="8"/>
        <v>1.4462809917355372E-2</v>
      </c>
      <c r="BE65" s="6">
        <f t="shared" si="9"/>
        <v>0.64570230607966461</v>
      </c>
      <c r="BI65" t="str">
        <f>CONCATENATE(BK65,"-",BL65,"-",BM65)</f>
        <v>2016-8-F</v>
      </c>
      <c r="BJ65" s="2" t="str">
        <f>"SY" &amp; TEXT(BK65-1,"0000") &amp; "-" &amp; TEXT(BK65,"0000") &amp; "=&gt;SY" &amp; TEXT(BK65,"0000") &amp; "-" &amp; TEXT(BK65+1,"0000")</f>
        <v>SY2015-2016=&gt;SY2016-2017</v>
      </c>
      <c r="BK65" s="5">
        <v>2016</v>
      </c>
      <c r="BL65" s="2">
        <v>8</v>
      </c>
      <c r="BM65" s="3" t="s">
        <v>53</v>
      </c>
      <c r="BN65" s="35">
        <f>GETPIVOTDATA("Sum of thePR",pivNationCohort,"GenderCode",$R143,"SurveyYear",$P143,"YearOfEd",$Q143)</f>
        <v>0.73088685015290522</v>
      </c>
      <c r="BO65" s="35">
        <f>GETPIVOTDATA("Sum of theRR",pivNationCohort,"GenderCode",$R143,"SurveyYear",$P143,"YearOfEd",$Q143)</f>
        <v>9.1743119266055051E-3</v>
      </c>
      <c r="BP65" s="35">
        <f>GETPIVOTDATA("Sum of theTR",pivNationCohort,"GenderCode",$R143,"SurveyYear",$P143,"YearOfEd",$Q143)</f>
        <v>0.73088685015290522</v>
      </c>
      <c r="BQ65" s="35">
        <f>GETPIVOTDATA("Sum of theDR",pivNationCohort,"GenderCode",$R143,"SurveyYear",$P143,"YearOfEd",$Q143)</f>
        <v>0.25993883792048922</v>
      </c>
      <c r="BR65" s="35">
        <f>BP64*BR64</f>
        <v>0.85970715459421465</v>
      </c>
      <c r="BS65" s="35"/>
      <c r="BV65" s="52">
        <v>3</v>
      </c>
      <c r="BW65" s="44">
        <v>0.88313609467455623</v>
      </c>
      <c r="BX65" s="44">
        <v>1.3313609467455622E-2</v>
      </c>
      <c r="BY65" s="44">
        <v>0.88313609467455623</v>
      </c>
      <c r="BZ65" s="44">
        <v>0.10355029585798814</v>
      </c>
      <c r="CA65" s="44">
        <v>0.87974690872041872</v>
      </c>
      <c r="CB65" s="44"/>
    </row>
    <row r="66" spans="1:80">
      <c r="A66" s="25" t="s">
        <v>53</v>
      </c>
      <c r="B66" s="24"/>
      <c r="C66" s="24">
        <v>29</v>
      </c>
      <c r="D66" s="24"/>
      <c r="E66" s="24"/>
      <c r="F66" s="24"/>
      <c r="G66" s="24" t="e">
        <v>#DIV/0!</v>
      </c>
      <c r="H66" s="24" t="e">
        <v>#DIV/0!</v>
      </c>
      <c r="I66" s="24" t="e">
        <v>#DIV/0!</v>
      </c>
      <c r="J66" s="24" t="e">
        <v>#DIV/0!</v>
      </c>
      <c r="K66" s="24" t="e">
        <v>#DIV/0!</v>
      </c>
      <c r="N66" t="str">
        <f t="shared" si="10"/>
        <v>2017-9-M</v>
      </c>
      <c r="O66" s="2" t="str">
        <f t="shared" si="11"/>
        <v>SY2016-2017=&gt;SY2017-2018</v>
      </c>
      <c r="P66" s="5">
        <v>2017</v>
      </c>
      <c r="Q66">
        <v>9</v>
      </c>
      <c r="R66" s="3" t="s">
        <v>54</v>
      </c>
      <c r="S66" s="14">
        <f t="shared" si="30"/>
        <v>0.76824034334763946</v>
      </c>
      <c r="T66" s="14">
        <f t="shared" si="31"/>
        <v>1.0729613733905579E-2</v>
      </c>
      <c r="U66" s="14">
        <f t="shared" si="32"/>
        <v>0.76824034334763946</v>
      </c>
      <c r="V66" s="14">
        <f t="shared" si="33"/>
        <v>0.22103004291845496</v>
      </c>
      <c r="W66" s="14">
        <f t="shared" si="41"/>
        <v>0.38481747589758225</v>
      </c>
      <c r="X66" s="14">
        <v>1</v>
      </c>
      <c r="Y66" s="14"/>
      <c r="Z66" s="14"/>
      <c r="AZ66" s="2" t="str">
        <f t="shared" si="14"/>
        <v>SY2016-2017=&gt;SY2017-2018</v>
      </c>
      <c r="BA66" s="5">
        <v>2017</v>
      </c>
      <c r="BB66">
        <v>9</v>
      </c>
      <c r="BC66" s="4">
        <f t="shared" si="7"/>
        <v>0.81329113924050633</v>
      </c>
      <c r="BD66" s="4">
        <f t="shared" si="8"/>
        <v>6.3291139240506328E-3</v>
      </c>
      <c r="BE66" s="4">
        <f t="shared" si="9"/>
        <v>0.81847133757961787</v>
      </c>
      <c r="BI66" t="str">
        <f>CONCATENATE(BK66,"-",BL66,"-",BM66)</f>
        <v>2016-9-F</v>
      </c>
      <c r="BJ66" s="2" t="str">
        <f>"SY" &amp; TEXT(BK66-1,"0000") &amp; "-" &amp; TEXT(BK66,"0000") &amp; "=&gt;SY" &amp; TEXT(BK66,"0000") &amp; "-" &amp; TEXT(BK66+1,"0000")</f>
        <v>SY2015-2016=&gt;SY2016-2017</v>
      </c>
      <c r="BK66" s="5">
        <v>2016</v>
      </c>
      <c r="BL66" s="5">
        <v>9</v>
      </c>
      <c r="BM66" s="3" t="s">
        <v>53</v>
      </c>
      <c r="BN66" s="35">
        <f>GETPIVOTDATA("Sum of thePR",pivNationCohort,"GenderCode",$R144,"SurveyYear",$P144,"YearOfEd",$Q144)</f>
        <v>0.73371647509578541</v>
      </c>
      <c r="BO66" s="35">
        <f>GETPIVOTDATA("Sum of theRR",pivNationCohort,"GenderCode",$R144,"SurveyYear",$P144,"YearOfEd",$Q144)</f>
        <v>7.6628352490421452E-3</v>
      </c>
      <c r="BP66" s="35">
        <f>GETPIVOTDATA("Sum of theTR",pivNationCohort,"GenderCode",$R144,"SurveyYear",$P144,"YearOfEd",$Q144)</f>
        <v>0.73371647509578541</v>
      </c>
      <c r="BQ66" s="35">
        <f>GETPIVOTDATA("Sum of theDR",pivNationCohort,"GenderCode",$R144,"SurveyYear",$P144,"YearOfEd",$Q144)</f>
        <v>0.25862068965517249</v>
      </c>
      <c r="BR66" s="35">
        <f t="shared" ref="BR66:BR69" si="43">BP65*BR65</f>
        <v>0.6283486542752823</v>
      </c>
      <c r="BS66" s="35">
        <v>1</v>
      </c>
      <c r="BV66" s="52">
        <v>4</v>
      </c>
      <c r="BW66" s="44">
        <v>0.95356550580431176</v>
      </c>
      <c r="BX66" s="44">
        <v>1.658374792703151E-2</v>
      </c>
      <c r="BY66" s="44">
        <v>0.95356550580431176</v>
      </c>
      <c r="BZ66" s="44">
        <v>2.9850746268656692E-2</v>
      </c>
      <c r="CA66" s="44">
        <v>0.77693624926936389</v>
      </c>
      <c r="CB66" s="44"/>
    </row>
    <row r="67" spans="1:80">
      <c r="A67" s="25" t="s">
        <v>54</v>
      </c>
      <c r="B67" s="24"/>
      <c r="C67" s="24">
        <v>36</v>
      </c>
      <c r="D67" s="24"/>
      <c r="E67" s="24"/>
      <c r="F67" s="24"/>
      <c r="G67" s="24" t="e">
        <v>#DIV/0!</v>
      </c>
      <c r="H67" s="24" t="e">
        <v>#DIV/0!</v>
      </c>
      <c r="I67" s="24" t="e">
        <v>#DIV/0!</v>
      </c>
      <c r="J67" s="24" t="e">
        <v>#DIV/0!</v>
      </c>
      <c r="K67" s="24" t="e">
        <v>#DIV/0!</v>
      </c>
      <c r="N67" t="str">
        <f t="shared" si="10"/>
        <v>2017-10-M</v>
      </c>
      <c r="O67" s="2" t="str">
        <f t="shared" si="11"/>
        <v>SY2016-2017=&gt;SY2017-2018</v>
      </c>
      <c r="P67" s="5">
        <v>2017</v>
      </c>
      <c r="Q67" s="5">
        <v>10</v>
      </c>
      <c r="R67" s="3" t="s">
        <v>54</v>
      </c>
      <c r="S67" s="14">
        <f t="shared" si="30"/>
        <v>0.82828282828282829</v>
      </c>
      <c r="T67" s="14">
        <f t="shared" si="31"/>
        <v>7.575757575757576E-3</v>
      </c>
      <c r="U67" s="14">
        <f t="shared" si="32"/>
        <v>0.82828282828282829</v>
      </c>
      <c r="V67" s="14">
        <f t="shared" si="33"/>
        <v>0.16414141414141414</v>
      </c>
      <c r="W67" s="14">
        <f t="shared" si="41"/>
        <v>0.29563230980973054</v>
      </c>
      <c r="X67" s="14">
        <f>U66*X66</f>
        <v>0.76824034334763946</v>
      </c>
      <c r="Y67" s="14"/>
      <c r="Z67" s="14"/>
      <c r="AZ67" s="2" t="str">
        <f t="shared" si="14"/>
        <v>SY2016-2017=&gt;SY2017-2018</v>
      </c>
      <c r="BA67" s="5">
        <v>2017</v>
      </c>
      <c r="BB67" s="5">
        <v>10</v>
      </c>
      <c r="BC67" s="4">
        <f t="shared" si="7"/>
        <v>0.83738796414852756</v>
      </c>
      <c r="BD67" s="4">
        <f t="shared" si="8"/>
        <v>7.6824583866837385E-3</v>
      </c>
      <c r="BE67" s="4">
        <f t="shared" si="9"/>
        <v>0.84387096774193548</v>
      </c>
      <c r="BI67" t="str">
        <f>CONCATENATE(BK67,"-",BL67,"-",BM67)</f>
        <v>2016-10-F</v>
      </c>
      <c r="BJ67" s="2" t="str">
        <f>"SY" &amp; TEXT(BK67-1,"0000") &amp; "-" &amp; TEXT(BK67,"0000") &amp; "=&gt;SY" &amp; TEXT(BK67,"0000") &amp; "-" &amp; TEXT(BK67+1,"0000")</f>
        <v>SY2015-2016=&gt;SY2016-2017</v>
      </c>
      <c r="BK67" s="5">
        <v>2016</v>
      </c>
      <c r="BL67" s="2">
        <v>10</v>
      </c>
      <c r="BM67" s="3" t="s">
        <v>53</v>
      </c>
      <c r="BN67" s="35">
        <f>GETPIVOTDATA("Sum of thePR",pivNationCohort,"GenderCode",$R145,"SurveyYear",$P145,"YearOfEd",$Q145)</f>
        <v>0.88766519823788548</v>
      </c>
      <c r="BO67" s="35">
        <f>GETPIVOTDATA("Sum of theRR",pivNationCohort,"GenderCode",$R145,"SurveyYear",$P145,"YearOfEd",$Q145)</f>
        <v>4.4052863436123352E-3</v>
      </c>
      <c r="BP67" s="35">
        <f>GETPIVOTDATA("Sum of theTR",pivNationCohort,"GenderCode",$R145,"SurveyYear",$P145,"YearOfEd",$Q145)</f>
        <v>0.88766519823788548</v>
      </c>
      <c r="BQ67" s="35">
        <f>GETPIVOTDATA("Sum of theDR",pivNationCohort,"GenderCode",$R145,"SurveyYear",$P145,"YearOfEd",$Q145)</f>
        <v>0.10792951541850215</v>
      </c>
      <c r="BR67" s="35">
        <f t="shared" si="43"/>
        <v>0.46102975974604044</v>
      </c>
      <c r="BS67" s="35">
        <f>BP66*BS66</f>
        <v>0.73371647509578541</v>
      </c>
      <c r="BV67" s="52">
        <v>5</v>
      </c>
      <c r="BW67" s="44">
        <v>0.94951140065146578</v>
      </c>
      <c r="BX67" s="44">
        <v>2.4429967426710098E-2</v>
      </c>
      <c r="BY67" s="44">
        <v>0.94951140065146578</v>
      </c>
      <c r="BZ67" s="44">
        <v>2.6058631921824116E-2</v>
      </c>
      <c r="CA67" s="44">
        <v>0.74085960751224578</v>
      </c>
      <c r="CB67" s="44"/>
    </row>
    <row r="68" spans="1:80">
      <c r="A68" s="25" t="s">
        <v>52</v>
      </c>
      <c r="B68" s="24"/>
      <c r="C68" s="24">
        <v>65</v>
      </c>
      <c r="D68" s="24"/>
      <c r="E68" s="24"/>
      <c r="F68" s="24"/>
      <c r="G68" s="24" t="e">
        <v>#DIV/0!</v>
      </c>
      <c r="H68" s="24" t="e">
        <v>#DIV/0!</v>
      </c>
      <c r="I68" s="24" t="e">
        <v>#DIV/0!</v>
      </c>
      <c r="J68" s="24" t="e">
        <v>#DIV/0!</v>
      </c>
      <c r="K68" s="24" t="e">
        <v>#DIV/0!</v>
      </c>
      <c r="N68" t="str">
        <f t="shared" si="10"/>
        <v>2017-11-M</v>
      </c>
      <c r="O68" s="2" t="str">
        <f t="shared" si="11"/>
        <v>SY2016-2017=&gt;SY2017-2018</v>
      </c>
      <c r="P68" s="5">
        <v>2017</v>
      </c>
      <c r="Q68">
        <v>11</v>
      </c>
      <c r="R68" s="3" t="s">
        <v>54</v>
      </c>
      <c r="S68" s="14">
        <f t="shared" si="30"/>
        <v>0.85798816568047342</v>
      </c>
      <c r="T68" s="14">
        <f t="shared" si="31"/>
        <v>5.9171597633136093E-3</v>
      </c>
      <c r="U68" s="14">
        <f t="shared" si="32"/>
        <v>0.85798816568047342</v>
      </c>
      <c r="V68" s="14">
        <f t="shared" si="33"/>
        <v>0.13609467455621294</v>
      </c>
      <c r="W68" s="14">
        <f t="shared" si="41"/>
        <v>0.24486716570098893</v>
      </c>
      <c r="X68" s="14">
        <f t="shared" ref="X68:X69" si="44">U67*X67</f>
        <v>0.63632028438895394</v>
      </c>
      <c r="Y68" s="14"/>
      <c r="Z68" s="14"/>
      <c r="AZ68" s="2" t="str">
        <f t="shared" si="14"/>
        <v>SY2016-2017=&gt;SY2017-2018</v>
      </c>
      <c r="BA68" s="5">
        <v>2017</v>
      </c>
      <c r="BB68">
        <v>11</v>
      </c>
      <c r="BC68" s="4">
        <f t="shared" si="7"/>
        <v>0.85278514588859411</v>
      </c>
      <c r="BD68" s="4">
        <f t="shared" si="8"/>
        <v>7.9575596816976128E-3</v>
      </c>
      <c r="BE68" s="4">
        <f t="shared" si="9"/>
        <v>0.85962566844919786</v>
      </c>
      <c r="BI68" t="str">
        <f>CONCATENATE(BK68,"-",BL68,"-",BM68)</f>
        <v>2016-11-F</v>
      </c>
      <c r="BJ68" s="2" t="str">
        <f>"SY" &amp; TEXT(BK68-1,"0000") &amp; "-" &amp; TEXT(BK68,"0000") &amp; "=&gt;SY" &amp; TEXT(BK68,"0000") &amp; "-" &amp; TEXT(BK68+1,"0000")</f>
        <v>SY2015-2016=&gt;SY2016-2017</v>
      </c>
      <c r="BK68" s="5">
        <v>2016</v>
      </c>
      <c r="BL68" s="5">
        <v>11</v>
      </c>
      <c r="BM68" s="3" t="s">
        <v>53</v>
      </c>
      <c r="BN68" s="35">
        <f>GETPIVOTDATA("Sum of thePR",pivNationCohort,"GenderCode",$R146,"SurveyYear",$P146,"YearOfEd",$Q146)</f>
        <v>0.76884422110552764</v>
      </c>
      <c r="BO68" s="35">
        <f>GETPIVOTDATA("Sum of theRR",pivNationCohort,"GenderCode",$R146,"SurveyYear",$P146,"YearOfEd",$Q146)</f>
        <v>3.2663316582914576E-2</v>
      </c>
      <c r="BP68" s="35">
        <f>GETPIVOTDATA("Sum of theTR",pivNationCohort,"GenderCode",$R146,"SurveyYear",$P146,"YearOfEd",$Q146)</f>
        <v>0.76884422110552764</v>
      </c>
      <c r="BQ68" s="35">
        <f>GETPIVOTDATA("Sum of theDR",pivNationCohort,"GenderCode",$R146,"SurveyYear",$P146,"YearOfEd",$Q146)</f>
        <v>0.19849246231155782</v>
      </c>
      <c r="BR68" s="35">
        <f t="shared" si="43"/>
        <v>0.40924007307853372</v>
      </c>
      <c r="BS68" s="35">
        <f t="shared" ref="BS68:BS69" si="45">BP67*BS67</f>
        <v>0.65129458031630294</v>
      </c>
      <c r="BV68" s="52">
        <v>6</v>
      </c>
      <c r="BW68" s="44">
        <v>0.93720565149136581</v>
      </c>
      <c r="BX68" s="44">
        <v>7.8492935635792772E-3</v>
      </c>
      <c r="BY68" s="44">
        <v>0.93720565149136581</v>
      </c>
      <c r="BZ68" s="44">
        <v>5.4945054945054861E-2</v>
      </c>
      <c r="CA68" s="44">
        <v>0.70345464361504773</v>
      </c>
      <c r="CB68" s="44"/>
    </row>
    <row r="69" spans="1:80">
      <c r="A69" s="23">
        <v>-1</v>
      </c>
      <c r="B69" s="24"/>
      <c r="C69" s="24">
        <v>2238</v>
      </c>
      <c r="D69" s="24">
        <v>2</v>
      </c>
      <c r="E69" s="24"/>
      <c r="F69" s="24">
        <v>82</v>
      </c>
      <c r="G69" s="24" t="e">
        <v>#DIV/0!</v>
      </c>
      <c r="H69" s="24" t="e">
        <v>#DIV/0!</v>
      </c>
      <c r="I69" s="24" t="e">
        <v>#DIV/0!</v>
      </c>
      <c r="J69" s="24" t="e">
        <v>#DIV/0!</v>
      </c>
      <c r="K69" s="24" t="e">
        <v>#DIV/0!</v>
      </c>
      <c r="N69" t="str">
        <f t="shared" si="10"/>
        <v>2017-12-M</v>
      </c>
      <c r="O69" s="2" t="str">
        <f t="shared" si="11"/>
        <v>SY2016-2017=&gt;SY2017-2018</v>
      </c>
      <c r="P69" s="5">
        <v>2017</v>
      </c>
      <c r="Q69" s="5">
        <v>12</v>
      </c>
      <c r="R69" s="3" t="s">
        <v>54</v>
      </c>
      <c r="S69" s="14">
        <f t="shared" ref="S69:S95" si="46">GETPIVOTDATA("Sum of thePR",pivNationCohort,"GenderCode",$R69,"SurveyYear",$P69,"YearOfEd",$Q69)</f>
        <v>0</v>
      </c>
      <c r="T69" s="14">
        <f t="shared" ref="T69:T95" si="47">GETPIVOTDATA("Sum of theRR",pivNationCohort,"GenderCode",$R69,"SurveyYear",$P69,"YearOfEd",$Q69)</f>
        <v>3.5335689045936395E-3</v>
      </c>
      <c r="U69" s="14">
        <f t="shared" ref="U69:U95" si="48">GETPIVOTDATA("Sum of theTR",pivNationCohort,"GenderCode",$R69,"SurveyYear",$P69,"YearOfEd",$Q69)</f>
        <v>0</v>
      </c>
      <c r="V69" s="14">
        <f t="shared" ref="V69:V95" si="49">GETPIVOTDATA("Sum of theDR",pivNationCohort,"GenderCode",$R69,"SurveyYear",$P69,"YearOfEd",$Q69)</f>
        <v>0.99646643109540634</v>
      </c>
      <c r="W69" s="14">
        <f t="shared" si="41"/>
        <v>0.21009313033516802</v>
      </c>
      <c r="X69" s="16">
        <f t="shared" si="44"/>
        <v>0.54595527358815577</v>
      </c>
      <c r="Y69" s="16"/>
      <c r="Z69" s="16"/>
      <c r="AZ69" s="2" t="str">
        <f t="shared" si="14"/>
        <v>SY2016-2017=&gt;SY2017-2018</v>
      </c>
      <c r="BA69" s="5">
        <v>2017</v>
      </c>
      <c r="BB69" s="5">
        <v>12</v>
      </c>
      <c r="BC69" s="4">
        <f t="shared" ref="BC69:BC95" si="50">GETPIVOTDATA("Sum of thePR",pivNationCohort,"SurveyYear",$P69,"YearOfEd",$Q69)</f>
        <v>0</v>
      </c>
      <c r="BD69" s="4">
        <f t="shared" ref="BD69:BD95" si="51">GETPIVOTDATA("Sum of theRR",pivNationCohort,"SurveyYear",$P69,"YearOfEd",$Q69)</f>
        <v>5.0933786078098476E-3</v>
      </c>
      <c r="BE69" s="4">
        <f t="shared" ref="BE69:BE95" si="52">GETPIVOTDATA("Sum of theSR",pivNationCohort,"SurveyYear",$P69,"YearOfEd",$Q69)</f>
        <v>0</v>
      </c>
      <c r="BI69" t="str">
        <f>CONCATENATE(BK69,"-",BL69,"-",BM69)</f>
        <v>2016-12-F</v>
      </c>
      <c r="BJ69" s="2" t="str">
        <f>"SY" &amp; TEXT(BK69-1,"0000") &amp; "-" &amp; TEXT(BK69,"0000") &amp; "=&gt;SY" &amp; TEXT(BK69,"0000") &amp; "-" &amp; TEXT(BK69+1,"0000")</f>
        <v>SY2015-2016=&gt;SY2016-2017</v>
      </c>
      <c r="BK69" s="5">
        <v>2016</v>
      </c>
      <c r="BL69" s="2">
        <v>12</v>
      </c>
      <c r="BM69" s="3" t="s">
        <v>53</v>
      </c>
      <c r="BN69" s="35">
        <f>GETPIVOTDATA("Sum of thePR",pivNationCohort,"GenderCode",$R147,"SurveyYear",$P147,"YearOfEd",$Q147)</f>
        <v>0</v>
      </c>
      <c r="BO69" s="35">
        <f>GETPIVOTDATA("Sum of theRR",pivNationCohort,"GenderCode",$R147,"SurveyYear",$P147,"YearOfEd",$Q147)</f>
        <v>0</v>
      </c>
      <c r="BP69" s="35">
        <f>GETPIVOTDATA("Sum of theTR",pivNationCohort,"GenderCode",$R147,"SurveyYear",$P147,"YearOfEd",$Q147)</f>
        <v>0</v>
      </c>
      <c r="BQ69" s="35">
        <f>GETPIVOTDATA("Sum of theDR",pivNationCohort,"GenderCode",$R147,"SurveyYear",$P147,"YearOfEd",$Q147)</f>
        <v>1</v>
      </c>
      <c r="BR69" s="35">
        <f t="shared" si="43"/>
        <v>0.31464186523123444</v>
      </c>
      <c r="BS69" s="35">
        <f t="shared" si="45"/>
        <v>0.5007440743135394</v>
      </c>
      <c r="BV69" s="52">
        <v>7</v>
      </c>
      <c r="BW69" s="44">
        <v>1.272108843537415</v>
      </c>
      <c r="BX69" s="44">
        <v>6.8027210884353739E-3</v>
      </c>
      <c r="BY69" s="44">
        <v>1.272108843537415</v>
      </c>
      <c r="BZ69" s="44">
        <v>-0.27891156462585043</v>
      </c>
      <c r="CA69" s="44">
        <v>0.65928166756386741</v>
      </c>
      <c r="CB69" s="44"/>
    </row>
    <row r="70" spans="1:80">
      <c r="A70" s="25" t="s">
        <v>53</v>
      </c>
      <c r="B70" s="24"/>
      <c r="C70" s="24">
        <v>553</v>
      </c>
      <c r="D70" s="24"/>
      <c r="E70" s="24"/>
      <c r="F70" s="24">
        <v>18</v>
      </c>
      <c r="G70" s="24" t="e">
        <v>#DIV/0!</v>
      </c>
      <c r="H70" s="24" t="e">
        <v>#DIV/0!</v>
      </c>
      <c r="I70" s="24" t="e">
        <v>#DIV/0!</v>
      </c>
      <c r="J70" s="24" t="e">
        <v>#DIV/0!</v>
      </c>
      <c r="K70" s="24" t="e">
        <v>#DIV/0!</v>
      </c>
      <c r="N70" t="str">
        <f t="shared" ref="N70:N133" si="53">CONCATENATE(P70,"-",Q70,"-",R70)</f>
        <v>2018-0-M</v>
      </c>
      <c r="O70" s="2" t="str">
        <f t="shared" si="11"/>
        <v>SY2017-2018=&gt;SY2018-2019</v>
      </c>
      <c r="P70" s="5">
        <v>2018</v>
      </c>
      <c r="Q70">
        <v>0</v>
      </c>
      <c r="R70" s="3" t="s">
        <v>54</v>
      </c>
      <c r="S70" s="14">
        <f t="shared" si="46"/>
        <v>1.0227670753064799</v>
      </c>
      <c r="T70" s="14">
        <f t="shared" si="47"/>
        <v>1.9264448336252189E-2</v>
      </c>
      <c r="U70" s="14">
        <f t="shared" si="48"/>
        <v>1.0227670753064799</v>
      </c>
      <c r="V70" s="14">
        <f t="shared" si="49"/>
        <v>-4.2031523642732216E-2</v>
      </c>
      <c r="W70" s="14"/>
      <c r="X70" s="15"/>
      <c r="Y70" s="15"/>
      <c r="Z70" s="15"/>
      <c r="AZ70" s="2" t="str">
        <f t="shared" si="14"/>
        <v>SY2017-2018=&gt;SY2018-2019</v>
      </c>
      <c r="BA70" s="5">
        <v>2018</v>
      </c>
      <c r="BB70">
        <v>0</v>
      </c>
      <c r="BC70" s="4">
        <f t="shared" si="50"/>
        <v>1.0125223613595706</v>
      </c>
      <c r="BD70" s="4">
        <f t="shared" si="51"/>
        <v>1.7889087656529516E-2</v>
      </c>
      <c r="BE70" s="4">
        <f t="shared" si="52"/>
        <v>1.0309653916211292</v>
      </c>
      <c r="BI70" t="str">
        <f>CONCATENATE(BK70,"-",BL70,"-",BM70)</f>
        <v>2017-0-F</v>
      </c>
      <c r="BJ70" s="2" t="str">
        <f>"SY" &amp; TEXT(BK70-1,"0000") &amp; "-" &amp; TEXT(BK70,"0000") &amp; "=&gt;SY" &amp; TEXT(BK70,"0000") &amp; "-" &amp; TEXT(BK70+1,"0000")</f>
        <v>SY2016-2017=&gt;SY2017-2018</v>
      </c>
      <c r="BK70" s="5">
        <v>2017</v>
      </c>
      <c r="BL70" s="5">
        <v>0</v>
      </c>
      <c r="BM70" s="3" t="s">
        <v>53</v>
      </c>
      <c r="BN70" s="35">
        <f>GETPIVOTDATA("Sum of thePR",pivNationCohort,"GenderCode",$R148,"SurveyYear",$P148,"YearOfEd",$Q148)</f>
        <v>1.0567375886524824</v>
      </c>
      <c r="BO70" s="35">
        <f>GETPIVOTDATA("Sum of theRR",pivNationCohort,"GenderCode",$R148,"SurveyYear",$P148,"YearOfEd",$Q148)</f>
        <v>1.7730496453900711E-2</v>
      </c>
      <c r="BP70" s="35">
        <f>GETPIVOTDATA("Sum of theTR",pivNationCohort,"GenderCode",$R148,"SurveyYear",$P148,"YearOfEd",$Q148)</f>
        <v>1.0567375886524824</v>
      </c>
      <c r="BQ70" s="35">
        <f>GETPIVOTDATA("Sum of theDR",pivNationCohort,"GenderCode",$R148,"SurveyYear",$P148,"YearOfEd",$Q148)</f>
        <v>-7.4468085106383031E-2</v>
      </c>
      <c r="BR70" s="35"/>
      <c r="BS70" s="35"/>
      <c r="BV70" s="52">
        <v>8</v>
      </c>
      <c r="BW70" s="44">
        <v>0.6411290322580645</v>
      </c>
      <c r="BX70" s="44">
        <v>6.7204301075268818E-3</v>
      </c>
      <c r="BY70" s="44">
        <v>0.6411290322580645</v>
      </c>
      <c r="BZ70" s="44">
        <v>0.35215053763440862</v>
      </c>
      <c r="CA70" s="44">
        <v>0.83867803969008992</v>
      </c>
      <c r="CB70" s="44"/>
    </row>
    <row r="71" spans="1:80">
      <c r="A71" s="25" t="s">
        <v>54</v>
      </c>
      <c r="B71" s="24"/>
      <c r="C71" s="24">
        <v>566</v>
      </c>
      <c r="D71" s="24">
        <v>1</v>
      </c>
      <c r="E71" s="24"/>
      <c r="F71" s="24">
        <v>23</v>
      </c>
      <c r="G71" s="24" t="e">
        <v>#DIV/0!</v>
      </c>
      <c r="H71" s="24" t="e">
        <v>#DIV/0!</v>
      </c>
      <c r="I71" s="24" t="e">
        <v>#DIV/0!</v>
      </c>
      <c r="J71" s="24" t="e">
        <v>#DIV/0!</v>
      </c>
      <c r="K71" s="24" t="e">
        <v>#DIV/0!</v>
      </c>
      <c r="N71" t="str">
        <f t="shared" si="53"/>
        <v>2018-1-M</v>
      </c>
      <c r="O71" s="2" t="str">
        <f t="shared" si="11"/>
        <v>SY2017-2018=&gt;SY2018-2019</v>
      </c>
      <c r="P71" s="5">
        <v>2018</v>
      </c>
      <c r="Q71" s="5">
        <v>1</v>
      </c>
      <c r="R71" s="3" t="s">
        <v>54</v>
      </c>
      <c r="S71" s="14">
        <f t="shared" si="46"/>
        <v>0.89177489177489178</v>
      </c>
      <c r="T71" s="14">
        <f t="shared" si="47"/>
        <v>5.1948051948051951E-2</v>
      </c>
      <c r="U71" s="14">
        <f t="shared" si="48"/>
        <v>0.89177489177489178</v>
      </c>
      <c r="V71" s="14">
        <f t="shared" si="49"/>
        <v>5.6277056277056259E-2</v>
      </c>
      <c r="W71" s="14">
        <v>1</v>
      </c>
      <c r="X71" s="15"/>
      <c r="Y71" s="15"/>
      <c r="Z71" s="15"/>
      <c r="AZ71" s="2" t="str">
        <f t="shared" si="14"/>
        <v>SY2017-2018=&gt;SY2018-2019</v>
      </c>
      <c r="BA71" s="5">
        <v>2018</v>
      </c>
      <c r="BB71" s="5">
        <v>1</v>
      </c>
      <c r="BC71" s="4">
        <f t="shared" si="50"/>
        <v>0.91287586738627602</v>
      </c>
      <c r="BD71" s="4">
        <f t="shared" si="51"/>
        <v>4.2405551272166539E-2</v>
      </c>
      <c r="BE71" s="4">
        <f t="shared" si="52"/>
        <v>0.9533011272141706</v>
      </c>
      <c r="BI71" t="str">
        <f>CONCATENATE(BK71,"-",BL71,"-",BM71)</f>
        <v>2017-1-F</v>
      </c>
      <c r="BJ71" s="2" t="str">
        <f>"SY" &amp; TEXT(BK71-1,"0000") &amp; "-" &amp; TEXT(BK71,"0000") &amp; "=&gt;SY" &amp; TEXT(BK71,"0000") &amp; "-" &amp; TEXT(BK71+1,"0000")</f>
        <v>SY2016-2017=&gt;SY2017-2018</v>
      </c>
      <c r="BK71" s="5">
        <v>2017</v>
      </c>
      <c r="BL71" s="2">
        <v>1</v>
      </c>
      <c r="BM71" s="3" t="s">
        <v>53</v>
      </c>
      <c r="BN71" s="35">
        <f>GETPIVOTDATA("Sum of thePR",pivNationCohort,"GenderCode",$R149,"SurveyYear",$P149,"YearOfEd",$Q149)</f>
        <v>0.94227504244482174</v>
      </c>
      <c r="BO71" s="35">
        <f>GETPIVOTDATA("Sum of theRR",pivNationCohort,"GenderCode",$R149,"SurveyYear",$P149,"YearOfEd",$Q149)</f>
        <v>1.3582342954159592E-2</v>
      </c>
      <c r="BP71" s="35">
        <f>GETPIVOTDATA("Sum of theTR",pivNationCohort,"GenderCode",$R149,"SurveyYear",$P149,"YearOfEd",$Q149)</f>
        <v>0.94227504244482174</v>
      </c>
      <c r="BQ71" s="35">
        <f>GETPIVOTDATA("Sum of theDR",pivNationCohort,"GenderCode",$R149,"SurveyYear",$P149,"YearOfEd",$Q149)</f>
        <v>4.4142614601018648E-2</v>
      </c>
      <c r="BR71" s="35">
        <v>1</v>
      </c>
      <c r="BS71" s="35"/>
      <c r="BV71" s="52">
        <v>9</v>
      </c>
      <c r="BW71" s="44">
        <v>0.92359550561797754</v>
      </c>
      <c r="BX71" s="44">
        <v>6.7415730337078653E-3</v>
      </c>
      <c r="BY71" s="44">
        <v>0.92359550561797754</v>
      </c>
      <c r="BZ71" s="44">
        <v>6.9662921348314644E-2</v>
      </c>
      <c r="CA71" s="44">
        <v>0.53770083996259799</v>
      </c>
      <c r="CB71" s="44">
        <v>1</v>
      </c>
    </row>
    <row r="72" spans="1:80">
      <c r="A72" s="25" t="s">
        <v>52</v>
      </c>
      <c r="B72" s="24"/>
      <c r="C72" s="24">
        <v>1119</v>
      </c>
      <c r="D72" s="24">
        <v>1</v>
      </c>
      <c r="E72" s="24"/>
      <c r="F72" s="24">
        <v>41</v>
      </c>
      <c r="G72" s="24" t="e">
        <v>#DIV/0!</v>
      </c>
      <c r="H72" s="24" t="e">
        <v>#DIV/0!</v>
      </c>
      <c r="I72" s="24" t="e">
        <v>#DIV/0!</v>
      </c>
      <c r="J72" s="24" t="e">
        <v>#DIV/0!</v>
      </c>
      <c r="K72" s="24" t="e">
        <v>#DIV/0!</v>
      </c>
      <c r="N72" t="str">
        <f t="shared" si="53"/>
        <v>2018-2-M</v>
      </c>
      <c r="O72" s="2" t="str">
        <f t="shared" ref="O72:O95" si="54">"SY" &amp; TEXT(P72-1,"0000") &amp; "-" &amp; TEXT(P72,"0000") &amp; "=&gt;SY" &amp; TEXT(P72,"0000") &amp; "-" &amp; TEXT(P72+1,"0000")</f>
        <v>SY2017-2018=&gt;SY2018-2019</v>
      </c>
      <c r="P72" s="5">
        <v>2018</v>
      </c>
      <c r="Q72">
        <v>2</v>
      </c>
      <c r="R72" s="3" t="s">
        <v>54</v>
      </c>
      <c r="S72" s="14">
        <f t="shared" si="46"/>
        <v>0.91424196018376724</v>
      </c>
      <c r="T72" s="14">
        <f t="shared" si="47"/>
        <v>3.5222052067381319E-2</v>
      </c>
      <c r="U72" s="14">
        <f t="shared" si="48"/>
        <v>0.91424196018376724</v>
      </c>
      <c r="V72" s="14">
        <f t="shared" si="49"/>
        <v>5.0535987748851485E-2</v>
      </c>
      <c r="W72" s="14">
        <f>U71*W71</f>
        <v>0.89177489177489178</v>
      </c>
      <c r="X72" s="15"/>
      <c r="Y72" s="15"/>
      <c r="Z72" s="15"/>
      <c r="AZ72" s="2" t="str">
        <f t="shared" ref="AZ72:AZ95" si="55">"SY" &amp; TEXT(BA72-1,"0000") &amp; "-" &amp; TEXT(BA72,"0000") &amp; "=&gt;SY" &amp; TEXT(BA72,"0000") &amp; "-" &amp; TEXT(BA72+1,"0000")</f>
        <v>SY2017-2018=&gt;SY2018-2019</v>
      </c>
      <c r="BA72" s="5">
        <v>2018</v>
      </c>
      <c r="BB72">
        <v>2</v>
      </c>
      <c r="BC72" s="4">
        <f t="shared" si="50"/>
        <v>0.92571428571428571</v>
      </c>
      <c r="BD72" s="4">
        <f t="shared" si="51"/>
        <v>2.6938775510204082E-2</v>
      </c>
      <c r="BE72" s="4">
        <f t="shared" si="52"/>
        <v>0.95134228187919467</v>
      </c>
      <c r="BI72" t="str">
        <f>CONCATENATE(BK72,"-",BL72,"-",BM72)</f>
        <v>2017-2-F</v>
      </c>
      <c r="BJ72" s="2" t="str">
        <f>"SY" &amp; TEXT(BK72-1,"0000") &amp; "-" &amp; TEXT(BK72,"0000") &amp; "=&gt;SY" &amp; TEXT(BK72,"0000") &amp; "-" &amp; TEXT(BK72+1,"0000")</f>
        <v>SY2016-2017=&gt;SY2017-2018</v>
      </c>
      <c r="BK72" s="5">
        <v>2017</v>
      </c>
      <c r="BL72" s="5">
        <v>2</v>
      </c>
      <c r="BM72" s="3" t="s">
        <v>53</v>
      </c>
      <c r="BN72" s="35">
        <f>GETPIVOTDATA("Sum of thePR",pivNationCohort,"GenderCode",$R150,"SurveyYear",$P150,"YearOfEd",$Q150)</f>
        <v>0.9723032069970845</v>
      </c>
      <c r="BO72" s="35">
        <f>GETPIVOTDATA("Sum of theRR",pivNationCohort,"GenderCode",$R150,"SurveyYear",$P150,"YearOfEd",$Q150)</f>
        <v>2.478134110787172E-2</v>
      </c>
      <c r="BP72" s="35">
        <f>GETPIVOTDATA("Sum of theTR",pivNationCohort,"GenderCode",$R150,"SurveyYear",$P150,"YearOfEd",$Q150)</f>
        <v>0.9723032069970845</v>
      </c>
      <c r="BQ72" s="35">
        <f>GETPIVOTDATA("Sum of theDR",pivNationCohort,"GenderCode",$R150,"SurveyYear",$P150,"YearOfEd",$Q150)</f>
        <v>2.9154518950438302E-3</v>
      </c>
      <c r="BR72" s="35">
        <f>BP71*BR71</f>
        <v>0.94227504244482174</v>
      </c>
      <c r="BS72" s="35"/>
      <c r="BV72" s="52">
        <v>10</v>
      </c>
      <c r="BW72" s="44">
        <v>0.89663461538461542</v>
      </c>
      <c r="BX72" s="44">
        <v>2.403846153846154E-3</v>
      </c>
      <c r="BY72" s="44">
        <v>0.89663461538461542</v>
      </c>
      <c r="BZ72" s="44">
        <v>0.10096153846153844</v>
      </c>
      <c r="CA72" s="44">
        <v>0.49661807915646689</v>
      </c>
      <c r="CB72" s="44">
        <v>0.92359550561797754</v>
      </c>
    </row>
    <row r="73" spans="1:80">
      <c r="A73" s="23">
        <v>0</v>
      </c>
      <c r="B73" s="24">
        <v>2778</v>
      </c>
      <c r="C73" s="24">
        <v>2470</v>
      </c>
      <c r="D73" s="24">
        <v>116</v>
      </c>
      <c r="E73" s="24">
        <v>82</v>
      </c>
      <c r="F73" s="24">
        <v>168</v>
      </c>
      <c r="G73" s="24">
        <v>0.82865370770338376</v>
      </c>
      <c r="H73" s="24">
        <v>2.9517638588912886E-2</v>
      </c>
      <c r="I73" s="24">
        <v>0.85385756676557867</v>
      </c>
      <c r="J73" s="24">
        <v>0.14182865370770337</v>
      </c>
      <c r="K73" s="24">
        <v>0.82865370770338376</v>
      </c>
      <c r="N73" t="str">
        <f t="shared" si="53"/>
        <v>2018-3-M</v>
      </c>
      <c r="O73" s="2" t="str">
        <f t="shared" si="54"/>
        <v>SY2017-2018=&gt;SY2018-2019</v>
      </c>
      <c r="P73" s="5">
        <v>2018</v>
      </c>
      <c r="Q73" s="5">
        <v>3</v>
      </c>
      <c r="R73" s="3" t="s">
        <v>54</v>
      </c>
      <c r="S73" s="14">
        <f t="shared" si="46"/>
        <v>0.97939778129952459</v>
      </c>
      <c r="T73" s="14">
        <f t="shared" si="47"/>
        <v>2.3771790808240888E-2</v>
      </c>
      <c r="U73" s="14">
        <f t="shared" si="48"/>
        <v>0.97939778129952459</v>
      </c>
      <c r="V73" s="14">
        <f t="shared" si="49"/>
        <v>-3.1695721077655836E-3</v>
      </c>
      <c r="W73" s="14">
        <f t="shared" ref="W73:W82" si="56">U72*W72</f>
        <v>0.815298025098944</v>
      </c>
      <c r="X73" s="15"/>
      <c r="Y73" s="15"/>
      <c r="Z73" s="15"/>
      <c r="AZ73" s="2" t="str">
        <f t="shared" si="55"/>
        <v>SY2017-2018=&gt;SY2018-2019</v>
      </c>
      <c r="BA73" s="5">
        <v>2018</v>
      </c>
      <c r="BB73" s="5">
        <v>3</v>
      </c>
      <c r="BC73" s="4">
        <f t="shared" si="50"/>
        <v>0.9296097934200459</v>
      </c>
      <c r="BD73" s="4">
        <f t="shared" si="51"/>
        <v>1.8362662586074982E-2</v>
      </c>
      <c r="BE73" s="4">
        <f t="shared" si="52"/>
        <v>0.94699922057677322</v>
      </c>
      <c r="BI73" t="str">
        <f>CONCATENATE(BK73,"-",BL73,"-",BM73)</f>
        <v>2017-3-F</v>
      </c>
      <c r="BJ73" s="2" t="str">
        <f>"SY" &amp; TEXT(BK73-1,"0000") &amp; "-" &amp; TEXT(BK73,"0000") &amp; "=&gt;SY" &amp; TEXT(BK73,"0000") &amp; "-" &amp; TEXT(BK73+1,"0000")</f>
        <v>SY2016-2017=&gt;SY2017-2018</v>
      </c>
      <c r="BK73" s="5">
        <v>2017</v>
      </c>
      <c r="BL73" s="2">
        <v>3</v>
      </c>
      <c r="BM73" s="3" t="s">
        <v>53</v>
      </c>
      <c r="BN73" s="35">
        <f>GETPIVOTDATA("Sum of thePR",pivNationCohort,"GenderCode",$R151,"SurveyYear",$P151,"YearOfEd",$Q151)</f>
        <v>0.95534290271132372</v>
      </c>
      <c r="BO73" s="35">
        <f>GETPIVOTDATA("Sum of theRR",pivNationCohort,"GenderCode",$R151,"SurveyYear",$P151,"YearOfEd",$Q151)</f>
        <v>1.4354066985645933E-2</v>
      </c>
      <c r="BP73" s="35">
        <f>GETPIVOTDATA("Sum of theTR",pivNationCohort,"GenderCode",$R151,"SurveyYear",$P151,"YearOfEd",$Q151)</f>
        <v>0.95534290271132372</v>
      </c>
      <c r="BQ73" s="35">
        <f>GETPIVOTDATA("Sum of theDR",pivNationCohort,"GenderCode",$R151,"SurveyYear",$P151,"YearOfEd",$Q151)</f>
        <v>3.0303030303030387E-2</v>
      </c>
      <c r="BR73" s="35">
        <f>BP72*BR72</f>
        <v>0.91617704564241409</v>
      </c>
      <c r="BS73" s="35"/>
      <c r="BV73" s="52">
        <v>11</v>
      </c>
      <c r="BW73" s="44">
        <v>0.92727272727272725</v>
      </c>
      <c r="BX73" s="44">
        <v>3.0303030303030303E-3</v>
      </c>
      <c r="BY73" s="44">
        <v>0.92727272727272725</v>
      </c>
      <c r="BZ73" s="44">
        <v>6.9696969696969702E-2</v>
      </c>
      <c r="CA73" s="44">
        <v>0.4452849603975052</v>
      </c>
      <c r="CB73" s="44">
        <v>0.82812770095073474</v>
      </c>
    </row>
    <row r="74" spans="1:80">
      <c r="A74" s="25" t="s">
        <v>53</v>
      </c>
      <c r="B74" s="24">
        <v>685</v>
      </c>
      <c r="C74" s="24">
        <v>576</v>
      </c>
      <c r="D74" s="24">
        <v>26</v>
      </c>
      <c r="E74" s="24">
        <v>18</v>
      </c>
      <c r="F74" s="24">
        <v>35</v>
      </c>
      <c r="G74" s="24">
        <v>0.78978102189781019</v>
      </c>
      <c r="H74" s="24">
        <v>2.6277372262773723E-2</v>
      </c>
      <c r="I74" s="24">
        <v>0.81109445277361314</v>
      </c>
      <c r="J74" s="24">
        <v>0.1839416058394161</v>
      </c>
      <c r="K74" s="24">
        <v>0.78978102189781019</v>
      </c>
      <c r="N74" t="str">
        <f t="shared" si="53"/>
        <v>2018-4-M</v>
      </c>
      <c r="O74" s="2" t="str">
        <f t="shared" si="54"/>
        <v>SY2017-2018=&gt;SY2018-2019</v>
      </c>
      <c r="P74" s="5">
        <v>2018</v>
      </c>
      <c r="Q74">
        <v>4</v>
      </c>
      <c r="R74" s="3" t="s">
        <v>54</v>
      </c>
      <c r="S74" s="14">
        <f t="shared" si="46"/>
        <v>1.0016077170418007</v>
      </c>
      <c r="T74" s="14">
        <f t="shared" si="47"/>
        <v>2.2508038585209004E-2</v>
      </c>
      <c r="U74" s="14">
        <f t="shared" si="48"/>
        <v>1.0016077170418007</v>
      </c>
      <c r="V74" s="14">
        <f t="shared" si="49"/>
        <v>-2.4115755627009738E-2</v>
      </c>
      <c r="W74" s="14">
        <f t="shared" si="56"/>
        <v>0.79850107687978988</v>
      </c>
      <c r="X74" s="15"/>
      <c r="Y74" s="15"/>
      <c r="Z74" s="15"/>
      <c r="AZ74" s="2" t="str">
        <f t="shared" si="55"/>
        <v>SY2017-2018=&gt;SY2018-2019</v>
      </c>
      <c r="BA74" s="5">
        <v>2018</v>
      </c>
      <c r="BB74">
        <v>4</v>
      </c>
      <c r="BC74" s="4">
        <f t="shared" si="50"/>
        <v>0.97795918367346935</v>
      </c>
      <c r="BD74" s="4">
        <f t="shared" si="51"/>
        <v>1.9591836734693877E-2</v>
      </c>
      <c r="BE74" s="4">
        <f t="shared" si="52"/>
        <v>0.99750208159866771</v>
      </c>
      <c r="BI74" t="str">
        <f>CONCATENATE(BK74,"-",BL74,"-",BM74)</f>
        <v>2017-4-F</v>
      </c>
      <c r="BJ74" s="2" t="str">
        <f>"SY" &amp; TEXT(BK74-1,"0000") &amp; "-" &amp; TEXT(BK74,"0000") &amp; "=&gt;SY" &amp; TEXT(BK74,"0000") &amp; "-" &amp; TEXT(BK74+1,"0000")</f>
        <v>SY2016-2017=&gt;SY2017-2018</v>
      </c>
      <c r="BK74" s="5">
        <v>2017</v>
      </c>
      <c r="BL74" s="5">
        <v>4</v>
      </c>
      <c r="BM74" s="3" t="s">
        <v>53</v>
      </c>
      <c r="BN74" s="35">
        <f>GETPIVOTDATA("Sum of thePR",pivNationCohort,"GenderCode",$R152,"SurveyYear",$P152,"YearOfEd",$Q152)</f>
        <v>0.93623639191290819</v>
      </c>
      <c r="BO74" s="35">
        <f>GETPIVOTDATA("Sum of theRR",pivNationCohort,"GenderCode",$R152,"SurveyYear",$P152,"YearOfEd",$Q152)</f>
        <v>6.2208398133748056E-3</v>
      </c>
      <c r="BP74" s="35">
        <f>GETPIVOTDATA("Sum of theTR",pivNationCohort,"GenderCode",$R152,"SurveyYear",$P152,"YearOfEd",$Q152)</f>
        <v>0.93623639191290819</v>
      </c>
      <c r="BQ74" s="35">
        <f>GETPIVOTDATA("Sum of theDR",pivNationCohort,"GenderCode",$R152,"SurveyYear",$P152,"YearOfEd",$Q152)</f>
        <v>5.754276827371696E-2</v>
      </c>
      <c r="BR74" s="35">
        <f t="shared" ref="BR74:BR77" si="57">BP73*BR73</f>
        <v>0.87526323818150875</v>
      </c>
      <c r="BS74" s="35"/>
      <c r="BV74" s="52">
        <v>12</v>
      </c>
      <c r="BW74" s="44">
        <v>0</v>
      </c>
      <c r="BX74" s="44">
        <v>0</v>
      </c>
      <c r="BY74" s="44">
        <v>0</v>
      </c>
      <c r="BZ74" s="44">
        <v>1</v>
      </c>
      <c r="CA74" s="44">
        <v>0.41290059964132297</v>
      </c>
      <c r="CB74" s="44">
        <v>0.76790023179068123</v>
      </c>
    </row>
    <row r="75" spans="1:80">
      <c r="A75" s="25" t="s">
        <v>54</v>
      </c>
      <c r="B75" s="24">
        <v>704</v>
      </c>
      <c r="C75" s="24">
        <v>659</v>
      </c>
      <c r="D75" s="24">
        <v>32</v>
      </c>
      <c r="E75" s="24">
        <v>23</v>
      </c>
      <c r="F75" s="24">
        <v>49</v>
      </c>
      <c r="G75" s="24">
        <v>0.86647727272727271</v>
      </c>
      <c r="H75" s="24">
        <v>3.2670454545454544E-2</v>
      </c>
      <c r="I75" s="24">
        <v>0.89574155653450804</v>
      </c>
      <c r="J75" s="24">
        <v>0.10085227272727271</v>
      </c>
      <c r="K75" s="24">
        <v>0.86647727272727271</v>
      </c>
      <c r="N75" t="str">
        <f t="shared" si="53"/>
        <v>2018-5-M</v>
      </c>
      <c r="O75" s="2" t="str">
        <f t="shared" si="54"/>
        <v>SY2017-2018=&gt;SY2018-2019</v>
      </c>
      <c r="P75" s="5">
        <v>2018</v>
      </c>
      <c r="Q75" s="5">
        <v>5</v>
      </c>
      <c r="R75" s="3" t="s">
        <v>54</v>
      </c>
      <c r="S75" s="14">
        <f t="shared" si="46"/>
        <v>0.93282442748091599</v>
      </c>
      <c r="T75" s="14">
        <f t="shared" si="47"/>
        <v>2.1374045801526718E-2</v>
      </c>
      <c r="U75" s="14">
        <f t="shared" si="48"/>
        <v>0.93282442748091599</v>
      </c>
      <c r="V75" s="14">
        <f t="shared" si="49"/>
        <v>4.5801526717557328E-2</v>
      </c>
      <c r="W75" s="14">
        <f t="shared" si="56"/>
        <v>0.79978484066898581</v>
      </c>
      <c r="X75" s="15"/>
      <c r="Y75" s="15"/>
      <c r="Z75" s="15"/>
      <c r="AZ75" s="2" t="str">
        <f t="shared" si="55"/>
        <v>SY2017-2018=&gt;SY2018-2019</v>
      </c>
      <c r="BA75" s="5">
        <v>2018</v>
      </c>
      <c r="BB75" s="5">
        <v>5</v>
      </c>
      <c r="BC75" s="4">
        <f t="shared" si="50"/>
        <v>0.94089834515366433</v>
      </c>
      <c r="BD75" s="4">
        <f t="shared" si="51"/>
        <v>2.2852639873916468E-2</v>
      </c>
      <c r="BE75" s="4">
        <f t="shared" si="52"/>
        <v>0.96290322580645171</v>
      </c>
      <c r="BI75" t="str">
        <f>CONCATENATE(BK75,"-",BL75,"-",BM75)</f>
        <v>2017-5-F</v>
      </c>
      <c r="BJ75" s="2" t="str">
        <f>"SY" &amp; TEXT(BK75-1,"0000") &amp; "-" &amp; TEXT(BK75,"0000") &amp; "=&gt;SY" &amp; TEXT(BK75,"0000") &amp; "-" &amp; TEXT(BK75+1,"0000")</f>
        <v>SY2016-2017=&gt;SY2017-2018</v>
      </c>
      <c r="BK75" s="5">
        <v>2017</v>
      </c>
      <c r="BL75" s="2">
        <v>5</v>
      </c>
      <c r="BM75" s="3" t="s">
        <v>53</v>
      </c>
      <c r="BN75" s="35">
        <f>GETPIVOTDATA("Sum of thePR",pivNationCohort,"GenderCode",$R153,"SurveyYear",$P153,"YearOfEd",$Q153)</f>
        <v>0.96769230769230774</v>
      </c>
      <c r="BO75" s="35">
        <f>GETPIVOTDATA("Sum of theRR",pivNationCohort,"GenderCode",$R153,"SurveyYear",$P153,"YearOfEd",$Q153)</f>
        <v>1.8461538461538463E-2</v>
      </c>
      <c r="BP75" s="35">
        <f>GETPIVOTDATA("Sum of theTR",pivNationCohort,"GenderCode",$R153,"SurveyYear",$P153,"YearOfEd",$Q153)</f>
        <v>0.96769230769230774</v>
      </c>
      <c r="BQ75" s="35">
        <f>GETPIVOTDATA("Sum of theDR",pivNationCohort,"GenderCode",$R153,"SurveyYear",$P153,"YearOfEd",$Q153)</f>
        <v>1.3846153846153841E-2</v>
      </c>
      <c r="BR75" s="35">
        <f t="shared" si="57"/>
        <v>0.81945329608906414</v>
      </c>
      <c r="BS75" s="35"/>
      <c r="BV75" s="43" t="s">
        <v>54</v>
      </c>
      <c r="BW75" s="44">
        <v>0.86552321896960804</v>
      </c>
      <c r="BX75" s="44">
        <v>1.8598804834316897E-2</v>
      </c>
      <c r="BY75" s="44">
        <v>0.86552321896960804</v>
      </c>
      <c r="BZ75" s="44">
        <v>0.11587797619607511</v>
      </c>
      <c r="CA75" s="44">
        <v>0.72181670139693532</v>
      </c>
      <c r="CB75" s="44">
        <v>0.81822492278642145</v>
      </c>
    </row>
    <row r="76" spans="1:80">
      <c r="A76" s="25" t="s">
        <v>52</v>
      </c>
      <c r="B76" s="24">
        <v>1389</v>
      </c>
      <c r="C76" s="24">
        <v>1235</v>
      </c>
      <c r="D76" s="24">
        <v>58</v>
      </c>
      <c r="E76" s="24">
        <v>41</v>
      </c>
      <c r="F76" s="24">
        <v>84</v>
      </c>
      <c r="G76" s="24">
        <v>0.82865370770338376</v>
      </c>
      <c r="H76" s="24">
        <v>2.9517638588912886E-2</v>
      </c>
      <c r="I76" s="24">
        <v>0.85385756676557867</v>
      </c>
      <c r="J76" s="24">
        <v>0.14182865370770337</v>
      </c>
      <c r="K76" s="24">
        <v>0.82865370770338376</v>
      </c>
      <c r="N76" t="str">
        <f t="shared" si="53"/>
        <v>2018-6-M</v>
      </c>
      <c r="O76" s="2" t="str">
        <f t="shared" si="54"/>
        <v>SY2017-2018=&gt;SY2018-2019</v>
      </c>
      <c r="P76" s="5">
        <v>2018</v>
      </c>
      <c r="Q76">
        <v>6</v>
      </c>
      <c r="R76" s="3" t="s">
        <v>54</v>
      </c>
      <c r="S76" s="14">
        <f t="shared" si="46"/>
        <v>0.97741935483870968</v>
      </c>
      <c r="T76" s="14">
        <f t="shared" si="47"/>
        <v>1.1290322580645161E-2</v>
      </c>
      <c r="U76" s="14">
        <f t="shared" si="48"/>
        <v>0.97741935483870968</v>
      </c>
      <c r="V76" s="14">
        <f t="shared" si="49"/>
        <v>1.1290322580645218E-2</v>
      </c>
      <c r="W76" s="14">
        <f t="shared" si="56"/>
        <v>0.74605883610496226</v>
      </c>
      <c r="X76" s="15"/>
      <c r="Y76" s="15"/>
      <c r="Z76" s="15"/>
      <c r="AZ76" s="2" t="str">
        <f t="shared" si="55"/>
        <v>SY2017-2018=&gt;SY2018-2019</v>
      </c>
      <c r="BA76" s="5">
        <v>2018</v>
      </c>
      <c r="BB76">
        <v>6</v>
      </c>
      <c r="BC76" s="4">
        <f t="shared" si="50"/>
        <v>0.95704057279236276</v>
      </c>
      <c r="BD76" s="4">
        <f t="shared" si="51"/>
        <v>9.5465393794749408E-3</v>
      </c>
      <c r="BE76" s="4">
        <f t="shared" si="52"/>
        <v>0.96626506024096381</v>
      </c>
      <c r="BI76" t="str">
        <f>CONCATENATE(BK76,"-",BL76,"-",BM76)</f>
        <v>2017-6-F</v>
      </c>
      <c r="BJ76" s="2" t="str">
        <f>"SY" &amp; TEXT(BK76-1,"0000") &amp; "-" &amp; TEXT(BK76,"0000") &amp; "=&gt;SY" &amp; TEXT(BK76,"0000") &amp; "-" &amp; TEXT(BK76+1,"0000")</f>
        <v>SY2016-2017=&gt;SY2017-2018</v>
      </c>
      <c r="BK76" s="5">
        <v>2017</v>
      </c>
      <c r="BL76" s="5">
        <v>6</v>
      </c>
      <c r="BM76" s="3" t="s">
        <v>53</v>
      </c>
      <c r="BN76" s="35">
        <f>GETPIVOTDATA("Sum of thePR",pivNationCohort,"GenderCode",$R154,"SurveyYear",$P154,"YearOfEd",$Q154)</f>
        <v>0.9309791332263242</v>
      </c>
      <c r="BO76" s="35">
        <f>GETPIVOTDATA("Sum of theRR",pivNationCohort,"GenderCode",$R154,"SurveyYear",$P154,"YearOfEd",$Q154)</f>
        <v>1.2841091492776886E-2</v>
      </c>
      <c r="BP76" s="35">
        <f>GETPIVOTDATA("Sum of theTR",pivNationCohort,"GenderCode",$R154,"SurveyYear",$P154,"YearOfEd",$Q154)</f>
        <v>0.9309791332263242</v>
      </c>
      <c r="BQ76" s="35">
        <f>GETPIVOTDATA("Sum of theDR",pivNationCohort,"GenderCode",$R154,"SurveyYear",$P154,"YearOfEd",$Q154)</f>
        <v>5.6179775280898903E-2</v>
      </c>
      <c r="BR76" s="35">
        <f t="shared" si="57"/>
        <v>0.79297865113849442</v>
      </c>
      <c r="BS76" s="35"/>
      <c r="BV76" s="52">
        <v>0</v>
      </c>
      <c r="BW76" s="44">
        <v>1.0227670753064799</v>
      </c>
      <c r="BX76" s="44">
        <v>1.9264448336252189E-2</v>
      </c>
      <c r="BY76" s="44">
        <v>1.0227670753064799</v>
      </c>
      <c r="BZ76" s="44">
        <v>-4.2031523642732216E-2</v>
      </c>
      <c r="CA76" s="44"/>
      <c r="CB76" s="44"/>
    </row>
    <row r="77" spans="1:80">
      <c r="A77" s="23">
        <v>1</v>
      </c>
      <c r="B77" s="24">
        <v>2784</v>
      </c>
      <c r="C77" s="24">
        <v>2658</v>
      </c>
      <c r="D77" s="24">
        <v>106</v>
      </c>
      <c r="E77" s="24">
        <v>168</v>
      </c>
      <c r="F77" s="24">
        <v>168</v>
      </c>
      <c r="G77" s="24">
        <v>0.8943965517241379</v>
      </c>
      <c r="H77" s="24">
        <v>6.0344827586206899E-2</v>
      </c>
      <c r="I77" s="24">
        <v>0.951834862385321</v>
      </c>
      <c r="J77" s="24">
        <v>4.5258620689655249E-2</v>
      </c>
      <c r="K77" s="24">
        <v>0.8943965517241379</v>
      </c>
      <c r="N77" t="str">
        <f t="shared" si="53"/>
        <v>2018-7-M</v>
      </c>
      <c r="O77" s="2" t="str">
        <f t="shared" si="54"/>
        <v>SY2017-2018=&gt;SY2018-2019</v>
      </c>
      <c r="P77" s="5">
        <v>2018</v>
      </c>
      <c r="Q77" s="5">
        <v>7</v>
      </c>
      <c r="R77" s="3" t="s">
        <v>54</v>
      </c>
      <c r="S77" s="14">
        <f t="shared" si="46"/>
        <v>1.2652705061082024</v>
      </c>
      <c r="T77" s="14">
        <f t="shared" si="47"/>
        <v>2.0942408376963352E-2</v>
      </c>
      <c r="U77" s="14">
        <f t="shared" si="48"/>
        <v>1.2652705061082024</v>
      </c>
      <c r="V77" s="14">
        <f t="shared" si="49"/>
        <v>-0.28621291448516573</v>
      </c>
      <c r="W77" s="14">
        <f t="shared" si="56"/>
        <v>0.72921234625743081</v>
      </c>
      <c r="X77" s="15"/>
      <c r="Y77" s="15"/>
      <c r="Z77" s="15"/>
      <c r="AZ77" s="2" t="str">
        <f t="shared" si="55"/>
        <v>SY2017-2018=&gt;SY2018-2019</v>
      </c>
      <c r="BA77" s="5">
        <v>2018</v>
      </c>
      <c r="BB77" s="5">
        <v>7</v>
      </c>
      <c r="BC77" s="4">
        <f t="shared" si="50"/>
        <v>1.2687338501291989</v>
      </c>
      <c r="BD77" s="4">
        <f t="shared" si="51"/>
        <v>1.3781223083548665E-2</v>
      </c>
      <c r="BE77" s="4">
        <f t="shared" si="52"/>
        <v>1.2864628820960697</v>
      </c>
      <c r="BI77" t="str">
        <f>CONCATENATE(BK77,"-",BL77,"-",BM77)</f>
        <v>2017-7-F</v>
      </c>
      <c r="BJ77" s="2" t="str">
        <f>"SY" &amp; TEXT(BK77-1,"0000") &amp; "-" &amp; TEXT(BK77,"0000") &amp; "=&gt;SY" &amp; TEXT(BK77,"0000") &amp; "-" &amp; TEXT(BK77+1,"0000")</f>
        <v>SY2016-2017=&gt;SY2017-2018</v>
      </c>
      <c r="BK77" s="5">
        <v>2017</v>
      </c>
      <c r="BL77" s="2">
        <v>7</v>
      </c>
      <c r="BM77" s="3" t="s">
        <v>53</v>
      </c>
      <c r="BN77" s="35">
        <f>GETPIVOTDATA("Sum of thePR",pivNationCohort,"GenderCode",$R155,"SurveyYear",$P155,"YearOfEd",$Q155)</f>
        <v>1.2602739726027397</v>
      </c>
      <c r="BO77" s="35">
        <f>GETPIVOTDATA("Sum of theRR",pivNationCohort,"GenderCode",$R155,"SurveyYear",$P155,"YearOfEd",$Q155)</f>
        <v>1.3698630136986301E-2</v>
      </c>
      <c r="BP77" s="35">
        <f>GETPIVOTDATA("Sum of theTR",pivNationCohort,"GenderCode",$R155,"SurveyYear",$P155,"YearOfEd",$Q155)</f>
        <v>1.2602739726027397</v>
      </c>
      <c r="BQ77" s="35">
        <f>GETPIVOTDATA("Sum of theDR",pivNationCohort,"GenderCode",$R155,"SurveyYear",$P155,"YearOfEd",$Q155)</f>
        <v>-0.27397260273972601</v>
      </c>
      <c r="BR77" s="35">
        <f t="shared" si="57"/>
        <v>0.7382465773038952</v>
      </c>
      <c r="BS77" s="35"/>
      <c r="BV77" s="52">
        <v>1</v>
      </c>
      <c r="BW77" s="44">
        <v>0.89177489177489178</v>
      </c>
      <c r="BX77" s="44">
        <v>5.1948051948051951E-2</v>
      </c>
      <c r="BY77" s="44">
        <v>0.89177489177489178</v>
      </c>
      <c r="BZ77" s="44">
        <v>5.6277056277056259E-2</v>
      </c>
      <c r="CA77" s="44">
        <v>1</v>
      </c>
      <c r="CB77" s="44"/>
    </row>
    <row r="78" spans="1:80">
      <c r="A78" s="25" t="s">
        <v>53</v>
      </c>
      <c r="B78" s="24">
        <v>703</v>
      </c>
      <c r="C78" s="24">
        <v>676</v>
      </c>
      <c r="D78" s="24">
        <v>21</v>
      </c>
      <c r="E78" s="24">
        <v>35</v>
      </c>
      <c r="F78" s="24">
        <v>38</v>
      </c>
      <c r="G78" s="24">
        <v>0.90753911806543386</v>
      </c>
      <c r="H78" s="24">
        <v>4.9786628733997154E-2</v>
      </c>
      <c r="I78" s="24">
        <v>0.95508982035928147</v>
      </c>
      <c r="J78" s="24">
        <v>4.2674253200568946E-2</v>
      </c>
      <c r="K78" s="24">
        <v>0.90753911806543386</v>
      </c>
      <c r="N78" t="str">
        <f t="shared" si="53"/>
        <v>2018-8-M</v>
      </c>
      <c r="O78" s="2" t="str">
        <f t="shared" si="54"/>
        <v>SY2017-2018=&gt;SY2018-2019</v>
      </c>
      <c r="P78" s="5">
        <v>2018</v>
      </c>
      <c r="Q78">
        <v>8</v>
      </c>
      <c r="R78" s="3" t="s">
        <v>54</v>
      </c>
      <c r="S78" s="14">
        <f t="shared" si="46"/>
        <v>0.64857142857142858</v>
      </c>
      <c r="T78" s="14">
        <f t="shared" si="47"/>
        <v>1.1428571428571429E-2</v>
      </c>
      <c r="U78" s="14">
        <f t="shared" si="48"/>
        <v>0.64857142857142858</v>
      </c>
      <c r="V78" s="14">
        <f t="shared" si="49"/>
        <v>0.33999999999999997</v>
      </c>
      <c r="W78" s="16">
        <f t="shared" si="56"/>
        <v>0.92265087440948923</v>
      </c>
      <c r="X78" s="14"/>
      <c r="Y78" s="14"/>
      <c r="Z78" s="14"/>
      <c r="AZ78" s="2" t="str">
        <f t="shared" si="55"/>
        <v>SY2017-2018=&gt;SY2018-2019</v>
      </c>
      <c r="BA78" s="5">
        <v>2018</v>
      </c>
      <c r="BB78">
        <v>8</v>
      </c>
      <c r="BC78" s="4">
        <f t="shared" si="50"/>
        <v>0.64473684210526316</v>
      </c>
      <c r="BD78" s="4">
        <f t="shared" si="51"/>
        <v>9.0027700831024939E-3</v>
      </c>
      <c r="BE78" s="4">
        <f t="shared" si="52"/>
        <v>0.65059399021663167</v>
      </c>
      <c r="BI78" t="str">
        <f>CONCATENATE(BK78,"-",BL78,"-",BM78)</f>
        <v>2017-8-F</v>
      </c>
      <c r="BJ78" s="2" t="str">
        <f>"SY" &amp; TEXT(BK78-1,"0000") &amp; "-" &amp; TEXT(BK78,"0000") &amp; "=&gt;SY" &amp; TEXT(BK78,"0000") &amp; "-" &amp; TEXT(BK78+1,"0000")</f>
        <v>SY2016-2017=&gt;SY2017-2018</v>
      </c>
      <c r="BK78" s="5">
        <v>2017</v>
      </c>
      <c r="BL78" s="5">
        <v>8</v>
      </c>
      <c r="BM78" s="3" t="s">
        <v>53</v>
      </c>
      <c r="BN78" s="35">
        <f>GETPIVOTDATA("Sum of thePR",pivNationCohort,"GenderCode",$R156,"SurveyYear",$P156,"YearOfEd",$Q156)</f>
        <v>0.63519313304721026</v>
      </c>
      <c r="BO78" s="35">
        <f>GETPIVOTDATA("Sum of theRR",pivNationCohort,"GenderCode",$R156,"SurveyYear",$P156,"YearOfEd",$Q156)</f>
        <v>1.1444921316165951E-2</v>
      </c>
      <c r="BP78" s="35">
        <f>GETPIVOTDATA("Sum of theTR",pivNationCohort,"GenderCode",$R156,"SurveyYear",$P156,"YearOfEd",$Q156)</f>
        <v>0.63519313304721026</v>
      </c>
      <c r="BQ78" s="35">
        <f>GETPIVOTDATA("Sum of theDR",pivNationCohort,"GenderCode",$R156,"SurveyYear",$P156,"YearOfEd",$Q156)</f>
        <v>0.35336194563662382</v>
      </c>
      <c r="BR78" s="49">
        <f>BP77*BR77</f>
        <v>0.93039294673915551</v>
      </c>
      <c r="BS78" s="35"/>
      <c r="BV78" s="52">
        <v>2</v>
      </c>
      <c r="BW78" s="44">
        <v>0.91424196018376724</v>
      </c>
      <c r="BX78" s="44">
        <v>3.5222052067381319E-2</v>
      </c>
      <c r="BY78" s="44">
        <v>0.91424196018376724</v>
      </c>
      <c r="BZ78" s="44">
        <v>5.0535987748851485E-2</v>
      </c>
      <c r="CA78" s="44">
        <v>0.89177489177489178</v>
      </c>
      <c r="CB78" s="44"/>
    </row>
    <row r="79" spans="1:80">
      <c r="A79" s="25" t="s">
        <v>54</v>
      </c>
      <c r="B79" s="24">
        <v>689</v>
      </c>
      <c r="C79" s="24">
        <v>653</v>
      </c>
      <c r="D79" s="24">
        <v>32</v>
      </c>
      <c r="E79" s="24">
        <v>49</v>
      </c>
      <c r="F79" s="24">
        <v>46</v>
      </c>
      <c r="G79" s="24">
        <v>0.88098693759071123</v>
      </c>
      <c r="H79" s="24">
        <v>7.1117561683599423E-2</v>
      </c>
      <c r="I79" s="24">
        <v>0.94843750000000004</v>
      </c>
      <c r="J79" s="24">
        <v>4.7895500725689377E-2</v>
      </c>
      <c r="K79" s="24">
        <v>0.88098693759071123</v>
      </c>
      <c r="N79" t="str">
        <f t="shared" si="53"/>
        <v>2018-9-M</v>
      </c>
      <c r="O79" s="2" t="str">
        <f t="shared" si="54"/>
        <v>SY2017-2018=&gt;SY2018-2019</v>
      </c>
      <c r="P79" s="5">
        <v>2018</v>
      </c>
      <c r="Q79" s="5">
        <v>9</v>
      </c>
      <c r="R79" s="3" t="s">
        <v>54</v>
      </c>
      <c r="S79" s="14">
        <f t="shared" si="46"/>
        <v>0.85773195876288655</v>
      </c>
      <c r="T79" s="14">
        <f t="shared" si="47"/>
        <v>4.1237113402061857E-3</v>
      </c>
      <c r="U79" s="14">
        <f t="shared" si="48"/>
        <v>0.85773195876288655</v>
      </c>
      <c r="V79" s="14">
        <f t="shared" si="49"/>
        <v>0.13814432989690728</v>
      </c>
      <c r="W79" s="14">
        <f t="shared" si="56"/>
        <v>0.59840499568844019</v>
      </c>
      <c r="X79" s="14">
        <v>1</v>
      </c>
      <c r="Y79" s="14"/>
      <c r="Z79" s="14"/>
      <c r="AZ79" s="2" t="str">
        <f t="shared" si="55"/>
        <v>SY2017-2018=&gt;SY2018-2019</v>
      </c>
      <c r="BA79" s="5">
        <v>2018</v>
      </c>
      <c r="BB79" s="5">
        <v>9</v>
      </c>
      <c r="BC79" s="4">
        <f t="shared" si="50"/>
        <v>0.88924731182795702</v>
      </c>
      <c r="BD79" s="4">
        <f t="shared" si="51"/>
        <v>5.3763440860215058E-3</v>
      </c>
      <c r="BE79" s="4">
        <f t="shared" si="52"/>
        <v>0.89405405405405414</v>
      </c>
      <c r="BI79" t="str">
        <f>CONCATENATE(BK79,"-",BL79,"-",BM79)</f>
        <v>2017-9-F</v>
      </c>
      <c r="BJ79" s="2" t="str">
        <f>"SY" &amp; TEXT(BK79-1,"0000") &amp; "-" &amp; TEXT(BK79,"0000") &amp; "=&gt;SY" &amp; TEXT(BK79,"0000") &amp; "-" &amp; TEXT(BK79+1,"0000")</f>
        <v>SY2016-2017=&gt;SY2017-2018</v>
      </c>
      <c r="BK79" s="5">
        <v>2017</v>
      </c>
      <c r="BL79" s="2">
        <v>9</v>
      </c>
      <c r="BM79" s="3" t="s">
        <v>53</v>
      </c>
      <c r="BN79" s="35">
        <f>GETPIVOTDATA("Sum of thePR",pivNationCohort,"GenderCode",$R157,"SurveyYear",$P157,"YearOfEd",$Q157)</f>
        <v>0.8568464730290456</v>
      </c>
      <c r="BO79" s="35">
        <f>GETPIVOTDATA("Sum of theRR",pivNationCohort,"GenderCode",$R157,"SurveyYear",$P157,"YearOfEd",$Q157)</f>
        <v>2.0746887966804979E-3</v>
      </c>
      <c r="BP79" s="35">
        <f>GETPIVOTDATA("Sum of theTR",pivNationCohort,"GenderCode",$R157,"SurveyYear",$P157,"YearOfEd",$Q157)</f>
        <v>0.8568464730290456</v>
      </c>
      <c r="BQ79" s="35">
        <f>GETPIVOTDATA("Sum of theDR",pivNationCohort,"GenderCode",$R157,"SurveyYear",$P157,"YearOfEd",$Q157)</f>
        <v>0.14107883817427391</v>
      </c>
      <c r="BR79" s="35">
        <f t="shared" ref="BR79" si="58">BP78*BR78</f>
        <v>0.59097921080427041</v>
      </c>
      <c r="BS79" s="35">
        <v>1</v>
      </c>
      <c r="BV79" s="52">
        <v>3</v>
      </c>
      <c r="BW79" s="44">
        <v>0.97939778129952459</v>
      </c>
      <c r="BX79" s="44">
        <v>2.3771790808240888E-2</v>
      </c>
      <c r="BY79" s="44">
        <v>0.97939778129952459</v>
      </c>
      <c r="BZ79" s="44">
        <v>-3.1695721077655836E-3</v>
      </c>
      <c r="CA79" s="44">
        <v>0.815298025098944</v>
      </c>
      <c r="CB79" s="44"/>
    </row>
    <row r="80" spans="1:80">
      <c r="A80" s="25" t="s">
        <v>52</v>
      </c>
      <c r="B80" s="24">
        <v>1392</v>
      </c>
      <c r="C80" s="24">
        <v>1329</v>
      </c>
      <c r="D80" s="24">
        <v>53</v>
      </c>
      <c r="E80" s="24">
        <v>84</v>
      </c>
      <c r="F80" s="24">
        <v>84</v>
      </c>
      <c r="G80" s="24">
        <v>0.8943965517241379</v>
      </c>
      <c r="H80" s="24">
        <v>6.0344827586206899E-2</v>
      </c>
      <c r="I80" s="24">
        <v>0.951834862385321</v>
      </c>
      <c r="J80" s="24">
        <v>4.5258620689655249E-2</v>
      </c>
      <c r="K80" s="24">
        <v>0.8943965517241379</v>
      </c>
      <c r="N80" t="str">
        <f t="shared" si="53"/>
        <v>2018-10-M</v>
      </c>
      <c r="O80" s="2" t="str">
        <f t="shared" si="54"/>
        <v>SY2017-2018=&gt;SY2018-2019</v>
      </c>
      <c r="P80" s="5">
        <v>2018</v>
      </c>
      <c r="Q80">
        <v>10</v>
      </c>
      <c r="R80" s="3" t="s">
        <v>54</v>
      </c>
      <c r="S80" s="14">
        <f t="shared" si="46"/>
        <v>0.8753462603878116</v>
      </c>
      <c r="T80" s="14">
        <f t="shared" si="47"/>
        <v>1.3850415512465374E-2</v>
      </c>
      <c r="U80" s="14">
        <f t="shared" si="48"/>
        <v>0.8753462603878116</v>
      </c>
      <c r="V80" s="14">
        <f t="shared" si="49"/>
        <v>0.11080332409972304</v>
      </c>
      <c r="W80" s="14">
        <f t="shared" si="56"/>
        <v>0.51327108908534247</v>
      </c>
      <c r="X80" s="14">
        <f>U79*X79</f>
        <v>0.85773195876288655</v>
      </c>
      <c r="Y80" s="14"/>
      <c r="Z80" s="14"/>
      <c r="AZ80" s="2" t="str">
        <f t="shared" si="55"/>
        <v>SY2017-2018=&gt;SY2018-2019</v>
      </c>
      <c r="BA80" s="5">
        <v>2018</v>
      </c>
      <c r="BB80">
        <v>10</v>
      </c>
      <c r="BC80" s="4">
        <f t="shared" si="50"/>
        <v>0.88674388674388671</v>
      </c>
      <c r="BD80" s="4">
        <f t="shared" si="51"/>
        <v>7.7220077220077222E-3</v>
      </c>
      <c r="BE80" s="4">
        <f t="shared" si="52"/>
        <v>0.89364461738002587</v>
      </c>
      <c r="BI80" t="str">
        <f>CONCATENATE(BK80,"-",BL80,"-",BM80)</f>
        <v>2017-10-F</v>
      </c>
      <c r="BJ80" s="2" t="str">
        <f>"SY" &amp; TEXT(BK80-1,"0000") &amp; "-" &amp; TEXT(BK80,"0000") &amp; "=&gt;SY" &amp; TEXT(BK80,"0000") &amp; "-" &amp; TEXT(BK80+1,"0000")</f>
        <v>SY2016-2017=&gt;SY2017-2018</v>
      </c>
      <c r="BK80" s="5">
        <v>2017</v>
      </c>
      <c r="BL80" s="5">
        <v>10</v>
      </c>
      <c r="BM80" s="3" t="s">
        <v>53</v>
      </c>
      <c r="BN80" s="35">
        <f>GETPIVOTDATA("Sum of thePR",pivNationCohort,"GenderCode",$R158,"SurveyYear",$P158,"YearOfEd",$Q158)</f>
        <v>0.8467532467532467</v>
      </c>
      <c r="BO80" s="35">
        <f>GETPIVOTDATA("Sum of theRR",pivNationCohort,"GenderCode",$R158,"SurveyYear",$P158,"YearOfEd",$Q158)</f>
        <v>7.7922077922077922E-3</v>
      </c>
      <c r="BP80" s="35">
        <f>GETPIVOTDATA("Sum of theTR",pivNationCohort,"GenderCode",$R158,"SurveyYear",$P158,"YearOfEd",$Q158)</f>
        <v>0.8467532467532467</v>
      </c>
      <c r="BQ80" s="35">
        <f>GETPIVOTDATA("Sum of theDR",pivNationCohort,"GenderCode",$R158,"SurveyYear",$P158,"YearOfEd",$Q158)</f>
        <v>0.1454545454545455</v>
      </c>
      <c r="BR80" s="35">
        <f>BP79*BR79</f>
        <v>0.50637845241112789</v>
      </c>
      <c r="BS80" s="35">
        <f>BP79*BS79</f>
        <v>0.8568464730290456</v>
      </c>
      <c r="BV80" s="52">
        <v>4</v>
      </c>
      <c r="BW80" s="44">
        <v>1.0016077170418007</v>
      </c>
      <c r="BX80" s="44">
        <v>2.2508038585209004E-2</v>
      </c>
      <c r="BY80" s="44">
        <v>1.0016077170418007</v>
      </c>
      <c r="BZ80" s="44">
        <v>-2.4115755627009738E-2</v>
      </c>
      <c r="CA80" s="44">
        <v>0.79850107687978988</v>
      </c>
      <c r="CB80" s="44"/>
    </row>
    <row r="81" spans="1:80">
      <c r="A81" s="23">
        <v>2</v>
      </c>
      <c r="B81" s="24">
        <v>2590</v>
      </c>
      <c r="C81" s="24">
        <v>2816</v>
      </c>
      <c r="D81" s="24">
        <v>74</v>
      </c>
      <c r="E81" s="24">
        <v>168</v>
      </c>
      <c r="F81" s="24">
        <v>120</v>
      </c>
      <c r="G81" s="24">
        <v>1.0409266409266409</v>
      </c>
      <c r="H81" s="24">
        <v>6.4864864864864868E-2</v>
      </c>
      <c r="I81" s="24">
        <v>1.1131296449215524</v>
      </c>
      <c r="J81" s="24">
        <v>-0.10579150579150576</v>
      </c>
      <c r="K81" s="24">
        <v>1.0409266409266409</v>
      </c>
      <c r="N81" t="str">
        <f t="shared" si="53"/>
        <v>2018-11-M</v>
      </c>
      <c r="O81" s="2" t="str">
        <f t="shared" si="54"/>
        <v>SY2017-2018=&gt;SY2018-2019</v>
      </c>
      <c r="P81" s="5">
        <v>2018</v>
      </c>
      <c r="Q81" s="5">
        <v>11</v>
      </c>
      <c r="R81" s="3" t="s">
        <v>54</v>
      </c>
      <c r="S81" s="14">
        <f t="shared" si="46"/>
        <v>0.88484848484848488</v>
      </c>
      <c r="T81" s="14">
        <f t="shared" si="47"/>
        <v>6.0606060606060606E-3</v>
      </c>
      <c r="U81" s="14">
        <f t="shared" si="48"/>
        <v>0.88484848484848488</v>
      </c>
      <c r="V81" s="14">
        <f t="shared" si="49"/>
        <v>0.10909090909090902</v>
      </c>
      <c r="W81" s="14">
        <f t="shared" si="56"/>
        <v>0.44928992839603382</v>
      </c>
      <c r="X81" s="14">
        <f t="shared" ref="X81:X82" si="59">U80*X80</f>
        <v>0.75081246251820533</v>
      </c>
      <c r="Y81" s="14"/>
      <c r="Z81" s="14"/>
      <c r="AZ81" s="2" t="str">
        <f t="shared" si="55"/>
        <v>SY2017-2018=&gt;SY2018-2019</v>
      </c>
      <c r="BA81" s="5">
        <v>2018</v>
      </c>
      <c r="BB81" s="5">
        <v>11</v>
      </c>
      <c r="BC81" s="4">
        <f t="shared" si="50"/>
        <v>0.90606060606060601</v>
      </c>
      <c r="BD81" s="4">
        <f t="shared" si="51"/>
        <v>4.5454545454545452E-3</v>
      </c>
      <c r="BE81" s="4">
        <f t="shared" si="52"/>
        <v>0.91019786910197864</v>
      </c>
      <c r="BI81" t="str">
        <f>CONCATENATE(BK81,"-",BL81,"-",BM81)</f>
        <v>2017-11-F</v>
      </c>
      <c r="BJ81" s="2" t="str">
        <f>"SY" &amp; TEXT(BK81-1,"0000") &amp; "-" &amp; TEXT(BK81,"0000") &amp; "=&gt;SY" &amp; TEXT(BK81,"0000") &amp; "-" &amp; TEXT(BK81+1,"0000")</f>
        <v>SY2016-2017=&gt;SY2017-2018</v>
      </c>
      <c r="BK81" s="5">
        <v>2017</v>
      </c>
      <c r="BL81" s="2">
        <v>11</v>
      </c>
      <c r="BM81" s="3" t="s">
        <v>53</v>
      </c>
      <c r="BN81" s="35">
        <f>GETPIVOTDATA("Sum of thePR",pivNationCohort,"GenderCode",$R159,"SurveyYear",$P159,"YearOfEd",$Q159)</f>
        <v>0.84855769230769229</v>
      </c>
      <c r="BO81" s="35">
        <f>GETPIVOTDATA("Sum of theRR",pivNationCohort,"GenderCode",$R159,"SurveyYear",$P159,"YearOfEd",$Q159)</f>
        <v>9.6153846153846159E-3</v>
      </c>
      <c r="BP81" s="35">
        <f>GETPIVOTDATA("Sum of theTR",pivNationCohort,"GenderCode",$R159,"SurveyYear",$P159,"YearOfEd",$Q159)</f>
        <v>0.84855769230769229</v>
      </c>
      <c r="BQ81" s="35">
        <f>GETPIVOTDATA("Sum of theDR",pivNationCohort,"GenderCode",$R159,"SurveyYear",$P159,"YearOfEd",$Q159)</f>
        <v>0.14182692307692313</v>
      </c>
      <c r="BR81" s="35">
        <f t="shared" ref="BR81:BR82" si="60">BP80*BR80</f>
        <v>0.42877759866500698</v>
      </c>
      <c r="BS81" s="35">
        <f t="shared" ref="BS81:BS82" si="61">BP80*BS80</f>
        <v>0.72553753300641255</v>
      </c>
      <c r="BV81" s="52">
        <v>5</v>
      </c>
      <c r="BW81" s="44">
        <v>0.93282442748091599</v>
      </c>
      <c r="BX81" s="44">
        <v>2.1374045801526718E-2</v>
      </c>
      <c r="BY81" s="44">
        <v>0.93282442748091599</v>
      </c>
      <c r="BZ81" s="44">
        <v>4.5801526717557328E-2</v>
      </c>
      <c r="CA81" s="44">
        <v>0.79978484066898581</v>
      </c>
      <c r="CB81" s="44"/>
    </row>
    <row r="82" spans="1:80">
      <c r="A82" s="25" t="s">
        <v>53</v>
      </c>
      <c r="B82" s="24">
        <v>658</v>
      </c>
      <c r="C82" s="24">
        <v>702</v>
      </c>
      <c r="D82" s="24">
        <v>16</v>
      </c>
      <c r="E82" s="24">
        <v>38</v>
      </c>
      <c r="F82" s="24">
        <v>25</v>
      </c>
      <c r="G82" s="24">
        <v>1.0288753799392096</v>
      </c>
      <c r="H82" s="24">
        <v>5.7750759878419454E-2</v>
      </c>
      <c r="I82" s="24">
        <v>1.0919354838709676</v>
      </c>
      <c r="J82" s="24">
        <v>-8.6626139817629122E-2</v>
      </c>
      <c r="K82" s="24">
        <v>1.0288753799392096</v>
      </c>
      <c r="N82" t="str">
        <f t="shared" si="53"/>
        <v>2018-12-M</v>
      </c>
      <c r="O82" s="2" t="str">
        <f t="shared" si="54"/>
        <v>SY2017-2018=&gt;SY2018-2019</v>
      </c>
      <c r="P82" s="5">
        <v>2018</v>
      </c>
      <c r="Q82">
        <v>12</v>
      </c>
      <c r="R82" s="3" t="s">
        <v>54</v>
      </c>
      <c r="S82" s="14">
        <f t="shared" si="46"/>
        <v>0</v>
      </c>
      <c r="T82" s="14">
        <f t="shared" si="47"/>
        <v>0</v>
      </c>
      <c r="U82" s="14">
        <f t="shared" si="48"/>
        <v>0</v>
      </c>
      <c r="V82" s="14">
        <f t="shared" si="49"/>
        <v>1</v>
      </c>
      <c r="W82" s="14">
        <f t="shared" si="56"/>
        <v>0.39755351239891479</v>
      </c>
      <c r="X82" s="16">
        <f t="shared" si="59"/>
        <v>0.66435526986459381</v>
      </c>
      <c r="Y82" s="16"/>
      <c r="Z82" s="16"/>
      <c r="AZ82" s="2" t="str">
        <f t="shared" si="55"/>
        <v>SY2017-2018=&gt;SY2018-2019</v>
      </c>
      <c r="BA82" s="5">
        <v>2018</v>
      </c>
      <c r="BB82">
        <v>12</v>
      </c>
      <c r="BC82" s="4">
        <f t="shared" si="50"/>
        <v>0</v>
      </c>
      <c r="BD82" s="4">
        <f t="shared" si="51"/>
        <v>0</v>
      </c>
      <c r="BE82" s="4">
        <f t="shared" si="52"/>
        <v>0</v>
      </c>
      <c r="BI82" t="str">
        <f>CONCATENATE(BK82,"-",BL82,"-",BM82)</f>
        <v>2017-12-F</v>
      </c>
      <c r="BJ82" s="2" t="str">
        <f>"SY" &amp; TEXT(BK82-1,"0000") &amp; "-" &amp; TEXT(BK82,"0000") &amp; "=&gt;SY" &amp; TEXT(BK82,"0000") &amp; "-" &amp; TEXT(BK82+1,"0000")</f>
        <v>SY2016-2017=&gt;SY2017-2018</v>
      </c>
      <c r="BK82" s="5">
        <v>2017</v>
      </c>
      <c r="BL82" s="5">
        <v>12</v>
      </c>
      <c r="BM82" s="3" t="s">
        <v>53</v>
      </c>
      <c r="BN82" s="35">
        <f>GETPIVOTDATA("Sum of thePR",pivNationCohort,"GenderCode",$R160,"SurveyYear",$P160,"YearOfEd",$Q160)</f>
        <v>0</v>
      </c>
      <c r="BO82" s="35">
        <f>GETPIVOTDATA("Sum of theRR",pivNationCohort,"GenderCode",$R160,"SurveyYear",$P160,"YearOfEd",$Q160)</f>
        <v>6.5359477124183009E-3</v>
      </c>
      <c r="BP82" s="35">
        <f>GETPIVOTDATA("Sum of theTR",pivNationCohort,"GenderCode",$R160,"SurveyYear",$P160,"YearOfEd",$Q160)</f>
        <v>0</v>
      </c>
      <c r="BQ82" s="35">
        <f>GETPIVOTDATA("Sum of theDR",pivNationCohort,"GenderCode",$R160,"SurveyYear",$P160,"YearOfEd",$Q160)</f>
        <v>0.99346405228758172</v>
      </c>
      <c r="BR82" s="35">
        <f t="shared" si="60"/>
        <v>0.36384252963641217</v>
      </c>
      <c r="BS82" s="49">
        <f t="shared" si="61"/>
        <v>0.61566045469053754</v>
      </c>
      <c r="BV82" s="52">
        <v>6</v>
      </c>
      <c r="BW82" s="44">
        <v>0.97741935483870968</v>
      </c>
      <c r="BX82" s="44">
        <v>1.1290322580645161E-2</v>
      </c>
      <c r="BY82" s="44">
        <v>0.97741935483870968</v>
      </c>
      <c r="BZ82" s="44">
        <v>1.1290322580645218E-2</v>
      </c>
      <c r="CA82" s="44">
        <v>0.74605883610496226</v>
      </c>
      <c r="CB82" s="44"/>
    </row>
    <row r="83" spans="1:80">
      <c r="A83" s="25" t="s">
        <v>54</v>
      </c>
      <c r="B83" s="24">
        <v>637</v>
      </c>
      <c r="C83" s="24">
        <v>706</v>
      </c>
      <c r="D83" s="24">
        <v>21</v>
      </c>
      <c r="E83" s="24">
        <v>46</v>
      </c>
      <c r="F83" s="24">
        <v>35</v>
      </c>
      <c r="G83" s="24">
        <v>1.053375196232339</v>
      </c>
      <c r="H83" s="24">
        <v>7.2213500784929358E-2</v>
      </c>
      <c r="I83" s="24">
        <v>1.1353637901861251</v>
      </c>
      <c r="J83" s="24">
        <v>-0.12558869701726838</v>
      </c>
      <c r="K83" s="24">
        <v>1.053375196232339</v>
      </c>
      <c r="N83" t="str">
        <f t="shared" si="53"/>
        <v>2019-0-M</v>
      </c>
      <c r="O83" s="2" t="str">
        <f t="shared" si="54"/>
        <v>SY2018-2019=&gt;SY2019-2020</v>
      </c>
      <c r="P83" s="5">
        <v>2019</v>
      </c>
      <c r="Q83">
        <v>0</v>
      </c>
      <c r="R83" s="3" t="s">
        <v>54</v>
      </c>
      <c r="S83" s="14">
        <f t="shared" si="46"/>
        <v>0.90443686006825941</v>
      </c>
      <c r="T83" s="14">
        <f t="shared" si="47"/>
        <v>5.1194539249146756E-3</v>
      </c>
      <c r="U83" s="14">
        <f t="shared" si="48"/>
        <v>0.90443686006825941</v>
      </c>
      <c r="V83" s="14">
        <f t="shared" si="49"/>
        <v>9.0443686006825952E-2</v>
      </c>
      <c r="AZ83" s="2" t="str">
        <f t="shared" si="55"/>
        <v>SY2018-2019=&gt;SY2019-2020</v>
      </c>
      <c r="BA83" s="5">
        <v>2019</v>
      </c>
      <c r="BB83">
        <v>0</v>
      </c>
      <c r="BC83" s="4">
        <f t="shared" si="50"/>
        <v>0.91896705253784505</v>
      </c>
      <c r="BD83" s="4">
        <f t="shared" si="51"/>
        <v>6.2333036509349959E-3</v>
      </c>
      <c r="BE83" s="4">
        <f t="shared" si="52"/>
        <v>0.92473118279569888</v>
      </c>
      <c r="BI83" t="str">
        <f>CONCATENATE(BK83,"-",BL83,"-",BM83)</f>
        <v>2018-0-F</v>
      </c>
      <c r="BJ83" s="2" t="str">
        <f>"SY" &amp; TEXT(BK83-1,"0000") &amp; "-" &amp; TEXT(BK83,"0000") &amp; "=&gt;SY" &amp; TEXT(BK83,"0000") &amp; "-" &amp; TEXT(BK83+1,"0000")</f>
        <v>SY2017-2018=&gt;SY2018-2019</v>
      </c>
      <c r="BK83" s="5">
        <v>2018</v>
      </c>
      <c r="BL83" s="2">
        <v>0</v>
      </c>
      <c r="BM83" s="3" t="s">
        <v>53</v>
      </c>
      <c r="BN83" s="35">
        <f>GETPIVOTDATA("Sum of thePR",pivNationCohort,"GenderCode",$R161,"SurveyYear",$P161,"YearOfEd",$Q161)</f>
        <v>1.0018281535648994</v>
      </c>
      <c r="BO83" s="35">
        <f>GETPIVOTDATA("Sum of theRR",pivNationCohort,"GenderCode",$R161,"SurveyYear",$P161,"YearOfEd",$Q161)</f>
        <v>1.6453382084095063E-2</v>
      </c>
      <c r="BP83" s="35">
        <f>GETPIVOTDATA("Sum of theTR",pivNationCohort,"GenderCode",$R161,"SurveyYear",$P161,"YearOfEd",$Q161)</f>
        <v>1.0018281535648994</v>
      </c>
      <c r="BQ83" s="35">
        <f>GETPIVOTDATA("Sum of theDR",pivNationCohort,"GenderCode",$R161,"SurveyYear",$P161,"YearOfEd",$Q161)</f>
        <v>-1.8281535648994485E-2</v>
      </c>
      <c r="BR83" s="35"/>
      <c r="BS83" s="35"/>
      <c r="BV83" s="52">
        <v>7</v>
      </c>
      <c r="BW83" s="44">
        <v>1.2652705061082024</v>
      </c>
      <c r="BX83" s="44">
        <v>2.0942408376963352E-2</v>
      </c>
      <c r="BY83" s="44">
        <v>1.2652705061082024</v>
      </c>
      <c r="BZ83" s="44">
        <v>-0.28621291448516573</v>
      </c>
      <c r="CA83" s="44">
        <v>0.72921234625743081</v>
      </c>
      <c r="CB83" s="44"/>
    </row>
    <row r="84" spans="1:80">
      <c r="A84" s="25" t="s">
        <v>52</v>
      </c>
      <c r="B84" s="24">
        <v>1295</v>
      </c>
      <c r="C84" s="24">
        <v>1408</v>
      </c>
      <c r="D84" s="24">
        <v>37</v>
      </c>
      <c r="E84" s="24">
        <v>84</v>
      </c>
      <c r="F84" s="24">
        <v>60</v>
      </c>
      <c r="G84" s="24">
        <v>1.0409266409266409</v>
      </c>
      <c r="H84" s="24">
        <v>6.4864864864864868E-2</v>
      </c>
      <c r="I84" s="24">
        <v>1.1131296449215524</v>
      </c>
      <c r="J84" s="24">
        <v>-0.10579150579150576</v>
      </c>
      <c r="K84" s="24">
        <v>1.0409266409266409</v>
      </c>
      <c r="N84" t="str">
        <f t="shared" si="53"/>
        <v>2019-1-M</v>
      </c>
      <c r="O84" s="2" t="str">
        <f t="shared" si="54"/>
        <v>SY2018-2019=&gt;SY2019-2020</v>
      </c>
      <c r="P84" s="5">
        <v>2019</v>
      </c>
      <c r="Q84" s="5">
        <v>1</v>
      </c>
      <c r="R84" s="3" t="s">
        <v>54</v>
      </c>
      <c r="S84" s="14">
        <f t="shared" si="46"/>
        <v>0.8887096774193548</v>
      </c>
      <c r="T84" s="14">
        <f t="shared" si="47"/>
        <v>3.870967741935484E-2</v>
      </c>
      <c r="U84" s="14">
        <f t="shared" si="48"/>
        <v>0.8887096774193548</v>
      </c>
      <c r="V84" s="14">
        <f t="shared" si="49"/>
        <v>7.2580645161290369E-2</v>
      </c>
      <c r="W84" s="14">
        <v>1</v>
      </c>
      <c r="X84" s="15"/>
      <c r="Y84" s="15"/>
      <c r="Z84" s="15"/>
      <c r="AZ84" s="2" t="str">
        <f t="shared" si="55"/>
        <v>SY2018-2019=&gt;SY2019-2020</v>
      </c>
      <c r="BA84" s="5">
        <v>2019</v>
      </c>
      <c r="BB84" s="5">
        <v>1</v>
      </c>
      <c r="BC84" s="4">
        <f t="shared" si="50"/>
        <v>0.91322662173546754</v>
      </c>
      <c r="BD84" s="4">
        <f t="shared" si="51"/>
        <v>3.1171019376579612E-2</v>
      </c>
      <c r="BE84" s="4">
        <f t="shared" si="52"/>
        <v>0.94260869565217387</v>
      </c>
      <c r="BI84" t="str">
        <f>CONCATENATE(BK84,"-",BL84,"-",BM84)</f>
        <v>2018-1-F</v>
      </c>
      <c r="BJ84" s="2" t="str">
        <f>"SY" &amp; TEXT(BK84-1,"0000") &amp; "-" &amp; TEXT(BK84,"0000") &amp; "=&gt;SY" &amp; TEXT(BK84,"0000") &amp; "-" &amp; TEXT(BK84+1,"0000")</f>
        <v>SY2017-2018=&gt;SY2018-2019</v>
      </c>
      <c r="BK84" s="5">
        <v>2018</v>
      </c>
      <c r="BL84" s="5">
        <v>1</v>
      </c>
      <c r="BM84" s="3" t="s">
        <v>53</v>
      </c>
      <c r="BN84" s="35">
        <f>GETPIVOTDATA("Sum of thePR",pivNationCohort,"GenderCode",$R162,"SurveyYear",$P162,"YearOfEd",$Q162)</f>
        <v>0.9370860927152318</v>
      </c>
      <c r="BO84" s="35">
        <f>GETPIVOTDATA("Sum of theRR",pivNationCohort,"GenderCode",$R162,"SurveyYear",$P162,"YearOfEd",$Q162)</f>
        <v>3.1456953642384107E-2</v>
      </c>
      <c r="BP84" s="35">
        <f>GETPIVOTDATA("Sum of theTR",pivNationCohort,"GenderCode",$R162,"SurveyYear",$P162,"YearOfEd",$Q162)</f>
        <v>0.9370860927152318</v>
      </c>
      <c r="BQ84" s="35">
        <f>GETPIVOTDATA("Sum of theDR",pivNationCohort,"GenderCode",$R162,"SurveyYear",$P162,"YearOfEd",$Q162)</f>
        <v>3.14569536423841E-2</v>
      </c>
      <c r="BR84" s="35">
        <v>1</v>
      </c>
      <c r="BS84" s="35"/>
      <c r="BV84" s="52">
        <v>8</v>
      </c>
      <c r="BW84" s="44">
        <v>0.64857142857142858</v>
      </c>
      <c r="BX84" s="44">
        <v>1.1428571428571429E-2</v>
      </c>
      <c r="BY84" s="44">
        <v>0.64857142857142858</v>
      </c>
      <c r="BZ84" s="44">
        <v>0.33999999999999997</v>
      </c>
      <c r="CA84" s="44">
        <v>0.92265087440948923</v>
      </c>
      <c r="CB84" s="44"/>
    </row>
    <row r="85" spans="1:80">
      <c r="A85" s="23">
        <v>3</v>
      </c>
      <c r="B85" s="24">
        <v>2534</v>
      </c>
      <c r="C85" s="24">
        <v>2574</v>
      </c>
      <c r="D85" s="24">
        <v>64</v>
      </c>
      <c r="E85" s="24">
        <v>120</v>
      </c>
      <c r="F85" s="24">
        <v>88</v>
      </c>
      <c r="G85" s="24">
        <v>0.98105761641673239</v>
      </c>
      <c r="H85" s="24">
        <v>4.7355958958168902E-2</v>
      </c>
      <c r="I85" s="24">
        <v>1.0298260149130074</v>
      </c>
      <c r="J85" s="24">
        <v>-2.8413575374901301E-2</v>
      </c>
      <c r="K85" s="24">
        <v>0.98105761641673239</v>
      </c>
      <c r="N85" t="str">
        <f t="shared" si="53"/>
        <v>2019-2-M</v>
      </c>
      <c r="O85" s="2" t="str">
        <f t="shared" si="54"/>
        <v>SY2018-2019=&gt;SY2019-2020</v>
      </c>
      <c r="P85" s="5">
        <v>2019</v>
      </c>
      <c r="Q85">
        <v>2</v>
      </c>
      <c r="R85" s="3" t="s">
        <v>54</v>
      </c>
      <c r="S85" s="14">
        <f t="shared" si="46"/>
        <v>0.89703588143525737</v>
      </c>
      <c r="T85" s="14">
        <f t="shared" si="47"/>
        <v>4.6801872074882997E-2</v>
      </c>
      <c r="U85" s="14">
        <f t="shared" si="48"/>
        <v>0.89703588143525737</v>
      </c>
      <c r="V85" s="14">
        <f t="shared" si="49"/>
        <v>5.616224648985968E-2</v>
      </c>
      <c r="W85" s="14">
        <f>U84*W84</f>
        <v>0.8887096774193548</v>
      </c>
      <c r="X85" s="15"/>
      <c r="Y85" s="15"/>
      <c r="Z85" s="15"/>
      <c r="AZ85" s="2" t="str">
        <f t="shared" si="55"/>
        <v>SY2018-2019=&gt;SY2019-2020</v>
      </c>
      <c r="BA85" s="5">
        <v>2019</v>
      </c>
      <c r="BB85">
        <v>2</v>
      </c>
      <c r="BC85" s="4">
        <f t="shared" si="50"/>
        <v>0.90304026294165984</v>
      </c>
      <c r="BD85" s="4">
        <f t="shared" si="51"/>
        <v>3.944124897288414E-2</v>
      </c>
      <c r="BE85" s="4">
        <f t="shared" si="52"/>
        <v>0.940119760479042</v>
      </c>
      <c r="BI85" t="str">
        <f>CONCATENATE(BK85,"-",BL85,"-",BM85)</f>
        <v>2018-2-F</v>
      </c>
      <c r="BJ85" s="2" t="str">
        <f>"SY" &amp; TEXT(BK85-1,"0000") &amp; "-" &amp; TEXT(BK85,"0000") &amp; "=&gt;SY" &amp; TEXT(BK85,"0000") &amp; "-" &amp; TEXT(BK85+1,"0000")</f>
        <v>SY2017-2018=&gt;SY2018-2019</v>
      </c>
      <c r="BK85" s="5">
        <v>2018</v>
      </c>
      <c r="BL85" s="2">
        <v>2</v>
      </c>
      <c r="BM85" s="3" t="s">
        <v>53</v>
      </c>
      <c r="BN85" s="35">
        <f>GETPIVOTDATA("Sum of thePR",pivNationCohort,"GenderCode",$R163,"SurveyYear",$P163,"YearOfEd",$Q163)</f>
        <v>0.93881118881118886</v>
      </c>
      <c r="BO85" s="35">
        <f>GETPIVOTDATA("Sum of theRR",pivNationCohort,"GenderCode",$R163,"SurveyYear",$P163,"YearOfEd",$Q163)</f>
        <v>1.7482517482517484E-2</v>
      </c>
      <c r="BP85" s="35">
        <f>GETPIVOTDATA("Sum of theTR",pivNationCohort,"GenderCode",$R163,"SurveyYear",$P163,"YearOfEd",$Q163)</f>
        <v>0.93881118881118886</v>
      </c>
      <c r="BQ85" s="35">
        <f>GETPIVOTDATA("Sum of theDR",pivNationCohort,"GenderCode",$R163,"SurveyYear",$P163,"YearOfEd",$Q163)</f>
        <v>4.3706293706293642E-2</v>
      </c>
      <c r="BR85" s="35">
        <f>BP84*BR84</f>
        <v>0.9370860927152318</v>
      </c>
      <c r="BS85" s="35"/>
      <c r="BV85" s="52">
        <v>9</v>
      </c>
      <c r="BW85" s="44">
        <v>0.85773195876288655</v>
      </c>
      <c r="BX85" s="44">
        <v>4.1237113402061857E-3</v>
      </c>
      <c r="BY85" s="44">
        <v>0.85773195876288655</v>
      </c>
      <c r="BZ85" s="44">
        <v>0.13814432989690728</v>
      </c>
      <c r="CA85" s="44">
        <v>0.59840499568844019</v>
      </c>
      <c r="CB85" s="44">
        <v>1</v>
      </c>
    </row>
    <row r="86" spans="1:80">
      <c r="A86" s="25" t="s">
        <v>53</v>
      </c>
      <c r="B86" s="24">
        <v>624</v>
      </c>
      <c r="C86" s="24">
        <v>628</v>
      </c>
      <c r="D86" s="24">
        <v>11</v>
      </c>
      <c r="E86" s="24">
        <v>25</v>
      </c>
      <c r="F86" s="24">
        <v>16</v>
      </c>
      <c r="G86" s="24">
        <v>0.98076923076923073</v>
      </c>
      <c r="H86" s="24">
        <v>4.0064102564102567E-2</v>
      </c>
      <c r="I86" s="24">
        <v>1.021702838063439</v>
      </c>
      <c r="J86" s="24">
        <v>-2.0833333333333259E-2</v>
      </c>
      <c r="K86" s="24">
        <v>0.98076923076923073</v>
      </c>
      <c r="N86" t="str">
        <f t="shared" si="53"/>
        <v>2019-3-M</v>
      </c>
      <c r="O86" s="2" t="str">
        <f t="shared" si="54"/>
        <v>SY2018-2019=&gt;SY2019-2020</v>
      </c>
      <c r="P86" s="5">
        <v>2019</v>
      </c>
      <c r="Q86" s="5">
        <v>3</v>
      </c>
      <c r="R86" s="3" t="s">
        <v>54</v>
      </c>
      <c r="S86" s="14">
        <f t="shared" si="46"/>
        <v>0.9183006535947712</v>
      </c>
      <c r="T86" s="14">
        <f t="shared" si="47"/>
        <v>4.5751633986928102E-2</v>
      </c>
      <c r="U86" s="14">
        <f t="shared" si="48"/>
        <v>0.9183006535947712</v>
      </c>
      <c r="V86" s="14">
        <f t="shared" si="49"/>
        <v>3.5947712418300748E-2</v>
      </c>
      <c r="W86" s="14">
        <f t="shared" ref="W86:W95" si="62">U85*W85</f>
        <v>0.79720446882391416</v>
      </c>
      <c r="X86" s="15"/>
      <c r="Y86" s="15"/>
      <c r="Z86" s="15"/>
      <c r="AZ86" s="2" t="str">
        <f t="shared" si="55"/>
        <v>SY2018-2019=&gt;SY2019-2020</v>
      </c>
      <c r="BA86" s="5">
        <v>2019</v>
      </c>
      <c r="BB86" s="5">
        <v>3</v>
      </c>
      <c r="BC86" s="4">
        <f t="shared" si="50"/>
        <v>0.91105354058721932</v>
      </c>
      <c r="BD86" s="4">
        <f t="shared" si="51"/>
        <v>3.7996545768566495E-2</v>
      </c>
      <c r="BE86" s="4">
        <f t="shared" si="52"/>
        <v>0.94703770197486536</v>
      </c>
      <c r="BI86" t="str">
        <f>CONCATENATE(BK86,"-",BL86,"-",BM86)</f>
        <v>2018-3-F</v>
      </c>
      <c r="BJ86" s="2" t="str">
        <f>"SY" &amp; TEXT(BK86-1,"0000") &amp; "-" &amp; TEXT(BK86,"0000") &amp; "=&gt;SY" &amp; TEXT(BK86,"0000") &amp; "-" &amp; TEXT(BK86+1,"0000")</f>
        <v>SY2017-2018=&gt;SY2018-2019</v>
      </c>
      <c r="BK86" s="5">
        <v>2018</v>
      </c>
      <c r="BL86" s="5">
        <v>3</v>
      </c>
      <c r="BM86" s="3" t="s">
        <v>53</v>
      </c>
      <c r="BN86" s="35">
        <f>GETPIVOTDATA("Sum of thePR",pivNationCohort,"GenderCode",$R164,"SurveyYear",$P164,"YearOfEd",$Q164)</f>
        <v>0.88313609467455623</v>
      </c>
      <c r="BO86" s="35">
        <f>GETPIVOTDATA("Sum of theRR",pivNationCohort,"GenderCode",$R164,"SurveyYear",$P164,"YearOfEd",$Q164)</f>
        <v>1.3313609467455622E-2</v>
      </c>
      <c r="BP86" s="35">
        <f>GETPIVOTDATA("Sum of theTR",pivNationCohort,"GenderCode",$R164,"SurveyYear",$P164,"YearOfEd",$Q164)</f>
        <v>0.88313609467455623</v>
      </c>
      <c r="BQ86" s="35">
        <f>GETPIVOTDATA("Sum of theDR",pivNationCohort,"GenderCode",$R164,"SurveyYear",$P164,"YearOfEd",$Q164)</f>
        <v>0.10355029585798814</v>
      </c>
      <c r="BR86" s="35">
        <f t="shared" ref="BR86:BR93" si="63">BP85*BR85</f>
        <v>0.87974690872041872</v>
      </c>
      <c r="BS86" s="35"/>
      <c r="BV86" s="52">
        <v>10</v>
      </c>
      <c r="BW86" s="44">
        <v>0.8753462603878116</v>
      </c>
      <c r="BX86" s="44">
        <v>1.3850415512465374E-2</v>
      </c>
      <c r="BY86" s="44">
        <v>0.8753462603878116</v>
      </c>
      <c r="BZ86" s="44">
        <v>0.11080332409972304</v>
      </c>
      <c r="CA86" s="44">
        <v>0.51327108908534247</v>
      </c>
      <c r="CB86" s="44">
        <v>0.85773195876288655</v>
      </c>
    </row>
    <row r="87" spans="1:80">
      <c r="A87" s="25" t="s">
        <v>54</v>
      </c>
      <c r="B87" s="24">
        <v>643</v>
      </c>
      <c r="C87" s="24">
        <v>659</v>
      </c>
      <c r="D87" s="24">
        <v>21</v>
      </c>
      <c r="E87" s="24">
        <v>35</v>
      </c>
      <c r="F87" s="24">
        <v>28</v>
      </c>
      <c r="G87" s="24">
        <v>0.98133748055987557</v>
      </c>
      <c r="H87" s="24">
        <v>5.4432348367029551E-2</v>
      </c>
      <c r="I87" s="24">
        <v>1.037828947368421</v>
      </c>
      <c r="J87" s="24">
        <v>-3.5769828926905056E-2</v>
      </c>
      <c r="K87" s="24">
        <v>0.98133748055987557</v>
      </c>
      <c r="N87" t="str">
        <f t="shared" si="53"/>
        <v>2019-4-M</v>
      </c>
      <c r="O87" s="2" t="str">
        <f t="shared" si="54"/>
        <v>SY2018-2019=&gt;SY2019-2020</v>
      </c>
      <c r="P87" s="5">
        <v>2019</v>
      </c>
      <c r="Q87">
        <v>4</v>
      </c>
      <c r="R87" s="3" t="s">
        <v>54</v>
      </c>
      <c r="S87" s="14">
        <f t="shared" si="46"/>
        <v>0.939873417721519</v>
      </c>
      <c r="T87" s="14">
        <f t="shared" si="47"/>
        <v>3.4810126582278479E-2</v>
      </c>
      <c r="U87" s="14">
        <f t="shared" si="48"/>
        <v>0.939873417721519</v>
      </c>
      <c r="V87" s="14">
        <f t="shared" si="49"/>
        <v>2.5316455696202556E-2</v>
      </c>
      <c r="W87" s="14">
        <f t="shared" si="62"/>
        <v>0.73207338476967276</v>
      </c>
      <c r="X87" s="15"/>
      <c r="Y87" s="15"/>
      <c r="Z87" s="15"/>
      <c r="AZ87" s="2" t="str">
        <f t="shared" si="55"/>
        <v>SY2018-2019=&gt;SY2019-2020</v>
      </c>
      <c r="BA87" s="5">
        <v>2019</v>
      </c>
      <c r="BB87">
        <v>4</v>
      </c>
      <c r="BC87" s="4">
        <f t="shared" si="50"/>
        <v>0.91928974979822442</v>
      </c>
      <c r="BD87" s="4">
        <f t="shared" si="51"/>
        <v>2.8248587570621469E-2</v>
      </c>
      <c r="BE87" s="4">
        <f t="shared" si="52"/>
        <v>0.94601328903654491</v>
      </c>
      <c r="BI87" t="str">
        <f>CONCATENATE(BK87,"-",BL87,"-",BM87)</f>
        <v>2018-4-F</v>
      </c>
      <c r="BJ87" s="2" t="str">
        <f>"SY" &amp; TEXT(BK87-1,"0000") &amp; "-" &amp; TEXT(BK87,"0000") &amp; "=&gt;SY" &amp; TEXT(BK87,"0000") &amp; "-" &amp; TEXT(BK87+1,"0000")</f>
        <v>SY2017-2018=&gt;SY2018-2019</v>
      </c>
      <c r="BK87" s="5">
        <v>2018</v>
      </c>
      <c r="BL87" s="2">
        <v>4</v>
      </c>
      <c r="BM87" s="3" t="s">
        <v>53</v>
      </c>
      <c r="BN87" s="35">
        <f>GETPIVOTDATA("Sum of thePR",pivNationCohort,"GenderCode",$R165,"SurveyYear",$P165,"YearOfEd",$Q165)</f>
        <v>0.95356550580431176</v>
      </c>
      <c r="BO87" s="35">
        <f>GETPIVOTDATA("Sum of theRR",pivNationCohort,"GenderCode",$R165,"SurveyYear",$P165,"YearOfEd",$Q165)</f>
        <v>1.658374792703151E-2</v>
      </c>
      <c r="BP87" s="35">
        <f>GETPIVOTDATA("Sum of theTR",pivNationCohort,"GenderCode",$R165,"SurveyYear",$P165,"YearOfEd",$Q165)</f>
        <v>0.95356550580431176</v>
      </c>
      <c r="BQ87" s="35">
        <f>GETPIVOTDATA("Sum of theDR",pivNationCohort,"GenderCode",$R165,"SurveyYear",$P165,"YearOfEd",$Q165)</f>
        <v>2.9850746268656692E-2</v>
      </c>
      <c r="BR87" s="35">
        <f t="shared" si="63"/>
        <v>0.77693624926936389</v>
      </c>
      <c r="BS87" s="35"/>
      <c r="BV87" s="52">
        <v>11</v>
      </c>
      <c r="BW87" s="44">
        <v>0.88484848484848488</v>
      </c>
      <c r="BX87" s="44">
        <v>6.0606060606060606E-3</v>
      </c>
      <c r="BY87" s="44">
        <v>0.88484848484848488</v>
      </c>
      <c r="BZ87" s="44">
        <v>0.10909090909090902</v>
      </c>
      <c r="CA87" s="44">
        <v>0.44928992839603382</v>
      </c>
      <c r="CB87" s="44">
        <v>0.75081246251820533</v>
      </c>
    </row>
    <row r="88" spans="1:80">
      <c r="A88" s="25" t="s">
        <v>52</v>
      </c>
      <c r="B88" s="24">
        <v>1267</v>
      </c>
      <c r="C88" s="24">
        <v>1287</v>
      </c>
      <c r="D88" s="24">
        <v>32</v>
      </c>
      <c r="E88" s="24">
        <v>60</v>
      </c>
      <c r="F88" s="24">
        <v>44</v>
      </c>
      <c r="G88" s="24">
        <v>0.98105761641673239</v>
      </c>
      <c r="H88" s="24">
        <v>4.7355958958168902E-2</v>
      </c>
      <c r="I88" s="24">
        <v>1.0298260149130074</v>
      </c>
      <c r="J88" s="24">
        <v>-2.8413575374901301E-2</v>
      </c>
      <c r="K88" s="24">
        <v>0.98105761641673239</v>
      </c>
      <c r="N88" t="str">
        <f t="shared" si="53"/>
        <v>2019-5-M</v>
      </c>
      <c r="O88" s="2" t="str">
        <f t="shared" si="54"/>
        <v>SY2018-2019=&gt;SY2019-2020</v>
      </c>
      <c r="P88" s="5">
        <v>2019</v>
      </c>
      <c r="Q88" s="5">
        <v>5</v>
      </c>
      <c r="R88" s="3" t="s">
        <v>54</v>
      </c>
      <c r="S88" s="14">
        <f t="shared" si="46"/>
        <v>0.86499215070643642</v>
      </c>
      <c r="T88" s="14">
        <f t="shared" si="47"/>
        <v>4.2386185243328101E-2</v>
      </c>
      <c r="U88" s="14">
        <f t="shared" si="48"/>
        <v>0.86499215070643642</v>
      </c>
      <c r="V88" s="14">
        <f t="shared" si="49"/>
        <v>9.262166405023553E-2</v>
      </c>
      <c r="W88" s="14">
        <f t="shared" si="62"/>
        <v>0.68805631416643298</v>
      </c>
      <c r="X88" s="15"/>
      <c r="Y88" s="15"/>
      <c r="Z88" s="15"/>
      <c r="AZ88" s="2" t="str">
        <f t="shared" si="55"/>
        <v>SY2018-2019=&gt;SY2019-2020</v>
      </c>
      <c r="BA88" s="5">
        <v>2019</v>
      </c>
      <c r="BB88" s="5">
        <v>5</v>
      </c>
      <c r="BC88" s="4">
        <f t="shared" si="50"/>
        <v>0.89568052159739198</v>
      </c>
      <c r="BD88" s="4">
        <f t="shared" si="51"/>
        <v>3.1784841075794622E-2</v>
      </c>
      <c r="BE88" s="4">
        <f t="shared" si="52"/>
        <v>0.92508417508417506</v>
      </c>
      <c r="BI88" t="str">
        <f>CONCATENATE(BK88,"-",BL88,"-",BM88)</f>
        <v>2018-5-F</v>
      </c>
      <c r="BJ88" s="2" t="str">
        <f>"SY" &amp; TEXT(BK88-1,"0000") &amp; "-" &amp; TEXT(BK88,"0000") &amp; "=&gt;SY" &amp; TEXT(BK88,"0000") &amp; "-" &amp; TEXT(BK88+1,"0000")</f>
        <v>SY2017-2018=&gt;SY2018-2019</v>
      </c>
      <c r="BK88" s="5">
        <v>2018</v>
      </c>
      <c r="BL88" s="5">
        <v>5</v>
      </c>
      <c r="BM88" s="3" t="s">
        <v>53</v>
      </c>
      <c r="BN88" s="35">
        <f>GETPIVOTDATA("Sum of thePR",pivNationCohort,"GenderCode",$R166,"SurveyYear",$P166,"YearOfEd",$Q166)</f>
        <v>0.94951140065146578</v>
      </c>
      <c r="BO88" s="35">
        <f>GETPIVOTDATA("Sum of theRR",pivNationCohort,"GenderCode",$R166,"SurveyYear",$P166,"YearOfEd",$Q166)</f>
        <v>2.4429967426710098E-2</v>
      </c>
      <c r="BP88" s="35">
        <f>GETPIVOTDATA("Sum of theTR",pivNationCohort,"GenderCode",$R166,"SurveyYear",$P166,"YearOfEd",$Q166)</f>
        <v>0.94951140065146578</v>
      </c>
      <c r="BQ88" s="35">
        <f>GETPIVOTDATA("Sum of theDR",pivNationCohort,"GenderCode",$R166,"SurveyYear",$P166,"YearOfEd",$Q166)</f>
        <v>2.6058631921824116E-2</v>
      </c>
      <c r="BR88" s="35">
        <f t="shared" si="63"/>
        <v>0.74085960751224578</v>
      </c>
      <c r="BS88" s="35"/>
      <c r="BV88" s="52">
        <v>12</v>
      </c>
      <c r="BW88" s="44">
        <v>0</v>
      </c>
      <c r="BX88" s="44">
        <v>0</v>
      </c>
      <c r="BY88" s="44">
        <v>0</v>
      </c>
      <c r="BZ88" s="44">
        <v>1</v>
      </c>
      <c r="CA88" s="44">
        <v>0.39755351239891479</v>
      </c>
      <c r="CB88" s="44">
        <v>0.66435526986459381</v>
      </c>
    </row>
    <row r="89" spans="1:80">
      <c r="A89" s="23">
        <v>4</v>
      </c>
      <c r="B89" s="24">
        <v>2516</v>
      </c>
      <c r="C89" s="24">
        <v>2564</v>
      </c>
      <c r="D89" s="24">
        <v>56</v>
      </c>
      <c r="E89" s="24">
        <v>88</v>
      </c>
      <c r="F89" s="24">
        <v>82</v>
      </c>
      <c r="G89" s="24">
        <v>0.98648648648648651</v>
      </c>
      <c r="H89" s="24">
        <v>3.4976152623211444E-2</v>
      </c>
      <c r="I89" s="24">
        <v>1.0222405271828665</v>
      </c>
      <c r="J89" s="24">
        <v>-2.1462639109697923E-2</v>
      </c>
      <c r="K89" s="24">
        <v>0.98648648648648651</v>
      </c>
      <c r="N89" t="str">
        <f t="shared" si="53"/>
        <v>2019-6-M</v>
      </c>
      <c r="O89" s="2" t="str">
        <f t="shared" si="54"/>
        <v>SY2018-2019=&gt;SY2019-2020</v>
      </c>
      <c r="P89" s="5">
        <v>2019</v>
      </c>
      <c r="Q89">
        <v>6</v>
      </c>
      <c r="R89" s="3" t="s">
        <v>54</v>
      </c>
      <c r="S89" s="14">
        <f t="shared" si="46"/>
        <v>0.89482200647249188</v>
      </c>
      <c r="T89" s="14">
        <f t="shared" si="47"/>
        <v>1.7799352750809062E-2</v>
      </c>
      <c r="U89" s="14">
        <f t="shared" si="48"/>
        <v>0.89482200647249188</v>
      </c>
      <c r="V89" s="14">
        <f t="shared" si="49"/>
        <v>8.7378640776699101E-2</v>
      </c>
      <c r="W89" s="14">
        <f t="shared" si="62"/>
        <v>0.59516331099796638</v>
      </c>
      <c r="X89" s="15"/>
      <c r="Y89" s="15"/>
      <c r="Z89" s="15"/>
      <c r="AZ89" s="2" t="str">
        <f t="shared" si="55"/>
        <v>SY2018-2019=&gt;SY2019-2020</v>
      </c>
      <c r="BA89" s="5">
        <v>2019</v>
      </c>
      <c r="BB89">
        <v>6</v>
      </c>
      <c r="BC89" s="4">
        <f t="shared" si="50"/>
        <v>0.9212271973466003</v>
      </c>
      <c r="BD89" s="4">
        <f t="shared" si="51"/>
        <v>1.5754560530679935E-2</v>
      </c>
      <c r="BE89" s="4">
        <f t="shared" si="52"/>
        <v>0.93597304128053915</v>
      </c>
      <c r="BI89" t="str">
        <f>CONCATENATE(BK89,"-",BL89,"-",BM89)</f>
        <v>2018-6-F</v>
      </c>
      <c r="BJ89" s="2" t="str">
        <f>"SY" &amp; TEXT(BK89-1,"0000") &amp; "-" &amp; TEXT(BK89,"0000") &amp; "=&gt;SY" &amp; TEXT(BK89,"0000") &amp; "-" &amp; TEXT(BK89+1,"0000")</f>
        <v>SY2017-2018=&gt;SY2018-2019</v>
      </c>
      <c r="BK89" s="5">
        <v>2018</v>
      </c>
      <c r="BL89" s="2">
        <v>6</v>
      </c>
      <c r="BM89" s="3" t="s">
        <v>53</v>
      </c>
      <c r="BN89" s="35">
        <f>GETPIVOTDATA("Sum of thePR",pivNationCohort,"GenderCode",$R167,"SurveyYear",$P167,"YearOfEd",$Q167)</f>
        <v>0.93720565149136581</v>
      </c>
      <c r="BO89" s="35">
        <f>GETPIVOTDATA("Sum of theRR",pivNationCohort,"GenderCode",$R167,"SurveyYear",$P167,"YearOfEd",$Q167)</f>
        <v>7.8492935635792772E-3</v>
      </c>
      <c r="BP89" s="35">
        <f>GETPIVOTDATA("Sum of theTR",pivNationCohort,"GenderCode",$R167,"SurveyYear",$P167,"YearOfEd",$Q167)</f>
        <v>0.93720565149136581</v>
      </c>
      <c r="BQ89" s="35">
        <f>GETPIVOTDATA("Sum of theDR",pivNationCohort,"GenderCode",$R167,"SurveyYear",$P167,"YearOfEd",$Q167)</f>
        <v>5.4945054945054861E-2</v>
      </c>
      <c r="BR89" s="35">
        <f t="shared" si="63"/>
        <v>0.70345464361504773</v>
      </c>
      <c r="BS89" s="35"/>
      <c r="BV89" s="42" t="s">
        <v>94</v>
      </c>
      <c r="BW89" s="44">
        <v>0.83091277683438125</v>
      </c>
      <c r="BX89" s="44">
        <v>2.1192105765103657E-2</v>
      </c>
      <c r="BY89" s="44">
        <v>0.83091277683438125</v>
      </c>
      <c r="BZ89" s="44">
        <v>0.1478951174005152</v>
      </c>
      <c r="CA89" s="44">
        <v>0.62580103842009083</v>
      </c>
      <c r="CB89" s="44">
        <v>0.79766878242499739</v>
      </c>
    </row>
    <row r="90" spans="1:80">
      <c r="A90" s="25" t="s">
        <v>53</v>
      </c>
      <c r="B90" s="24">
        <v>598</v>
      </c>
      <c r="C90" s="24">
        <v>619</v>
      </c>
      <c r="D90" s="24">
        <v>4</v>
      </c>
      <c r="E90" s="24">
        <v>16</v>
      </c>
      <c r="F90" s="24">
        <v>16</v>
      </c>
      <c r="G90" s="24">
        <v>1.008361204013378</v>
      </c>
      <c r="H90" s="24">
        <v>2.6755852842809364E-2</v>
      </c>
      <c r="I90" s="24">
        <v>1.0360824742268042</v>
      </c>
      <c r="J90" s="24">
        <v>-3.5117056856187379E-2</v>
      </c>
      <c r="K90" s="24">
        <v>1.008361204013378</v>
      </c>
      <c r="N90" t="str">
        <f t="shared" si="53"/>
        <v>2019-7-M</v>
      </c>
      <c r="O90" s="2" t="str">
        <f t="shared" si="54"/>
        <v>SY2018-2019=&gt;SY2019-2020</v>
      </c>
      <c r="P90" s="5">
        <v>2019</v>
      </c>
      <c r="Q90" s="5">
        <v>7</v>
      </c>
      <c r="R90" s="3" t="s">
        <v>54</v>
      </c>
      <c r="S90" s="14">
        <f t="shared" si="46"/>
        <v>1.1666666666666667</v>
      </c>
      <c r="T90" s="14">
        <f t="shared" si="47"/>
        <v>2.1035598705501618E-2</v>
      </c>
      <c r="U90" s="14">
        <f t="shared" si="48"/>
        <v>1.1666666666666667</v>
      </c>
      <c r="V90" s="14">
        <f t="shared" si="49"/>
        <v>-0.18770226537216828</v>
      </c>
      <c r="W90" s="14">
        <f t="shared" si="62"/>
        <v>0.53256522812601192</v>
      </c>
      <c r="X90" s="15"/>
      <c r="Y90" s="15"/>
      <c r="Z90" s="15"/>
      <c r="AZ90" s="2" t="str">
        <f t="shared" si="55"/>
        <v>SY2018-2019=&gt;SY2019-2020</v>
      </c>
      <c r="BA90" s="5">
        <v>2019</v>
      </c>
      <c r="BB90" s="5">
        <v>7</v>
      </c>
      <c r="BC90" s="4">
        <f t="shared" si="50"/>
        <v>1.2370795734208369</v>
      </c>
      <c r="BD90" s="4">
        <f t="shared" si="51"/>
        <v>1.2305168170631665E-2</v>
      </c>
      <c r="BE90" s="4">
        <f t="shared" si="52"/>
        <v>1.2524916943521596</v>
      </c>
      <c r="BI90" t="str">
        <f>CONCATENATE(BK90,"-",BL90,"-",BM90)</f>
        <v>2018-7-F</v>
      </c>
      <c r="BJ90" s="2" t="str">
        <f>"SY" &amp; TEXT(BK90-1,"0000") &amp; "-" &amp; TEXT(BK90,"0000") &amp; "=&gt;SY" &amp; TEXT(BK90,"0000") &amp; "-" &amp; TEXT(BK90+1,"0000")</f>
        <v>SY2017-2018=&gt;SY2018-2019</v>
      </c>
      <c r="BK90" s="5">
        <v>2018</v>
      </c>
      <c r="BL90" s="5">
        <v>7</v>
      </c>
      <c r="BM90" s="3" t="s">
        <v>53</v>
      </c>
      <c r="BN90" s="35">
        <f>GETPIVOTDATA("Sum of thePR",pivNationCohort,"GenderCode",$R168,"SurveyYear",$P168,"YearOfEd",$Q168)</f>
        <v>1.272108843537415</v>
      </c>
      <c r="BO90" s="35">
        <f>GETPIVOTDATA("Sum of theRR",pivNationCohort,"GenderCode",$R168,"SurveyYear",$P168,"YearOfEd",$Q168)</f>
        <v>6.8027210884353739E-3</v>
      </c>
      <c r="BP90" s="35">
        <f>GETPIVOTDATA("Sum of theTR",pivNationCohort,"GenderCode",$R168,"SurveyYear",$P168,"YearOfEd",$Q168)</f>
        <v>1.272108843537415</v>
      </c>
      <c r="BQ90" s="35">
        <f>GETPIVOTDATA("Sum of theDR",pivNationCohort,"GenderCode",$R168,"SurveyYear",$P168,"YearOfEd",$Q168)</f>
        <v>-0.27891156462585043</v>
      </c>
      <c r="BR90" s="35">
        <f t="shared" si="63"/>
        <v>0.65928166756386741</v>
      </c>
      <c r="BS90" s="35"/>
      <c r="BV90" s="43" t="s">
        <v>53</v>
      </c>
      <c r="BW90" s="44">
        <v>0.845552060153545</v>
      </c>
      <c r="BX90" s="44">
        <v>1.6824515490476914E-2</v>
      </c>
      <c r="BY90" s="44">
        <v>0.845552060153545</v>
      </c>
      <c r="BZ90" s="44">
        <v>0.13762342435597824</v>
      </c>
      <c r="CA90" s="44">
        <v>0.6640733365238739</v>
      </c>
      <c r="CB90" s="44">
        <v>0.80846606322361247</v>
      </c>
    </row>
    <row r="91" spans="1:80">
      <c r="A91" s="25" t="s">
        <v>54</v>
      </c>
      <c r="B91" s="24">
        <v>660</v>
      </c>
      <c r="C91" s="24">
        <v>663</v>
      </c>
      <c r="D91" s="24">
        <v>24</v>
      </c>
      <c r="E91" s="24">
        <v>28</v>
      </c>
      <c r="F91" s="24">
        <v>25</v>
      </c>
      <c r="G91" s="24">
        <v>0.96666666666666667</v>
      </c>
      <c r="H91" s="24">
        <v>4.2424242424242427E-2</v>
      </c>
      <c r="I91" s="24">
        <v>1.009493670886076</v>
      </c>
      <c r="J91" s="24">
        <v>-9.0909090909090384E-3</v>
      </c>
      <c r="K91" s="24">
        <v>0.96666666666666667</v>
      </c>
      <c r="N91" t="str">
        <f t="shared" si="53"/>
        <v>2019-8-M</v>
      </c>
      <c r="O91" s="2" t="str">
        <f t="shared" si="54"/>
        <v>SY2018-2019=&gt;SY2019-2020</v>
      </c>
      <c r="P91" s="5">
        <v>2019</v>
      </c>
      <c r="Q91">
        <v>8</v>
      </c>
      <c r="R91" s="3" t="s">
        <v>54</v>
      </c>
      <c r="S91" s="14">
        <f t="shared" si="46"/>
        <v>0.61118690313778989</v>
      </c>
      <c r="T91" s="14">
        <f t="shared" si="47"/>
        <v>8.1855388813096858E-3</v>
      </c>
      <c r="U91" s="14">
        <f t="shared" si="48"/>
        <v>0.61118690313778989</v>
      </c>
      <c r="V91" s="14">
        <f t="shared" si="49"/>
        <v>0.38062755798090042</v>
      </c>
      <c r="W91" s="16">
        <f t="shared" si="62"/>
        <v>0.62132609948034734</v>
      </c>
      <c r="X91" s="14"/>
      <c r="Y91" s="14"/>
      <c r="Z91" s="14"/>
      <c r="AZ91" s="2" t="str">
        <f t="shared" si="55"/>
        <v>SY2018-2019=&gt;SY2019-2020</v>
      </c>
      <c r="BA91" s="5">
        <v>2019</v>
      </c>
      <c r="BB91">
        <v>8</v>
      </c>
      <c r="BC91" s="4">
        <f t="shared" si="50"/>
        <v>0.62516823687752354</v>
      </c>
      <c r="BD91" s="4">
        <f t="shared" si="51"/>
        <v>8.0753701211305519E-3</v>
      </c>
      <c r="BE91" s="4">
        <f t="shared" si="52"/>
        <v>0.63025780189959291</v>
      </c>
      <c r="BI91" t="str">
        <f>CONCATENATE(BK91,"-",BL91,"-",BM91)</f>
        <v>2018-8-F</v>
      </c>
      <c r="BJ91" s="2" t="str">
        <f>"SY" &amp; TEXT(BK91-1,"0000") &amp; "-" &amp; TEXT(BK91,"0000") &amp; "=&gt;SY" &amp; TEXT(BK91,"0000") &amp; "-" &amp; TEXT(BK91+1,"0000")</f>
        <v>SY2017-2018=&gt;SY2018-2019</v>
      </c>
      <c r="BK91" s="5">
        <v>2018</v>
      </c>
      <c r="BL91" s="2">
        <v>8</v>
      </c>
      <c r="BM91" s="3" t="s">
        <v>53</v>
      </c>
      <c r="BN91" s="35">
        <f>GETPIVOTDATA("Sum of thePR",pivNationCohort,"GenderCode",$R169,"SurveyYear",$P169,"YearOfEd",$Q169)</f>
        <v>0.6411290322580645</v>
      </c>
      <c r="BO91" s="35">
        <f>GETPIVOTDATA("Sum of theRR",pivNationCohort,"GenderCode",$R169,"SurveyYear",$P169,"YearOfEd",$Q169)</f>
        <v>6.7204301075268818E-3</v>
      </c>
      <c r="BP91" s="35">
        <f>GETPIVOTDATA("Sum of theTR",pivNationCohort,"GenderCode",$R169,"SurveyYear",$P169,"YearOfEd",$Q169)</f>
        <v>0.6411290322580645</v>
      </c>
      <c r="BQ91" s="35">
        <f>GETPIVOTDATA("Sum of theDR",pivNationCohort,"GenderCode",$R169,"SurveyYear",$P169,"YearOfEd",$Q169)</f>
        <v>0.35215053763440862</v>
      </c>
      <c r="BR91" s="49">
        <f t="shared" si="63"/>
        <v>0.83867803969008992</v>
      </c>
      <c r="BS91" s="35"/>
      <c r="BV91" s="52">
        <v>0</v>
      </c>
      <c r="BW91" s="44">
        <v>0.93482309124767227</v>
      </c>
      <c r="BX91" s="44">
        <v>7.4487895716945996E-3</v>
      </c>
      <c r="BY91" s="44">
        <v>0.93482309124767227</v>
      </c>
      <c r="BZ91" s="44">
        <v>5.7728119180633142E-2</v>
      </c>
      <c r="CA91" s="44"/>
      <c r="CB91" s="44"/>
    </row>
    <row r="92" spans="1:80">
      <c r="A92" s="25" t="s">
        <v>52</v>
      </c>
      <c r="B92" s="24">
        <v>1258</v>
      </c>
      <c r="C92" s="24">
        <v>1282</v>
      </c>
      <c r="D92" s="24">
        <v>28</v>
      </c>
      <c r="E92" s="24">
        <v>44</v>
      </c>
      <c r="F92" s="24">
        <v>41</v>
      </c>
      <c r="G92" s="24">
        <v>0.98648648648648651</v>
      </c>
      <c r="H92" s="24">
        <v>3.4976152623211444E-2</v>
      </c>
      <c r="I92" s="24">
        <v>1.0222405271828665</v>
      </c>
      <c r="J92" s="24">
        <v>-2.1462639109697923E-2</v>
      </c>
      <c r="K92" s="24">
        <v>0.98648648648648651</v>
      </c>
      <c r="N92" t="str">
        <f t="shared" si="53"/>
        <v>2019-9-M</v>
      </c>
      <c r="O92" s="2" t="str">
        <f t="shared" si="54"/>
        <v>SY2018-2019=&gt;SY2019-2020</v>
      </c>
      <c r="P92" s="5">
        <v>2019</v>
      </c>
      <c r="Q92" s="5">
        <v>9</v>
      </c>
      <c r="R92" s="3" t="s">
        <v>54</v>
      </c>
      <c r="S92" s="14">
        <f t="shared" si="46"/>
        <v>0.87061403508771928</v>
      </c>
      <c r="T92" s="14">
        <f t="shared" si="47"/>
        <v>2.1929824561403508E-2</v>
      </c>
      <c r="U92" s="14">
        <f t="shared" si="48"/>
        <v>0.87061403508771928</v>
      </c>
      <c r="V92" s="14">
        <f t="shared" si="49"/>
        <v>0.10745614035087725</v>
      </c>
      <c r="W92" s="14">
        <f>U91*W91</f>
        <v>0.37974637458007587</v>
      </c>
      <c r="X92" s="14">
        <v>1</v>
      </c>
      <c r="Y92" s="14"/>
      <c r="Z92" s="14"/>
      <c r="AZ92" s="2" t="str">
        <f t="shared" si="55"/>
        <v>SY2018-2019=&gt;SY2019-2020</v>
      </c>
      <c r="BA92" s="5">
        <v>2019</v>
      </c>
      <c r="BB92" s="5">
        <v>9</v>
      </c>
      <c r="BC92" s="4">
        <f t="shared" si="50"/>
        <v>0.86645299145299148</v>
      </c>
      <c r="BD92" s="4">
        <f t="shared" si="51"/>
        <v>1.8162393162393164E-2</v>
      </c>
      <c r="BE92" s="4">
        <f t="shared" si="52"/>
        <v>0.88248095756256806</v>
      </c>
      <c r="BI92" t="str">
        <f>CONCATENATE(BK92,"-",BL92,"-",BM92)</f>
        <v>2018-9-F</v>
      </c>
      <c r="BJ92" s="2" t="str">
        <f>"SY" &amp; TEXT(BK92-1,"0000") &amp; "-" &amp; TEXT(BK92,"0000") &amp; "=&gt;SY" &amp; TEXT(BK92,"0000") &amp; "-" &amp; TEXT(BK92+1,"0000")</f>
        <v>SY2017-2018=&gt;SY2018-2019</v>
      </c>
      <c r="BK92" s="5">
        <v>2018</v>
      </c>
      <c r="BL92" s="5">
        <v>9</v>
      </c>
      <c r="BM92" s="3" t="s">
        <v>53</v>
      </c>
      <c r="BN92" s="35">
        <f>GETPIVOTDATA("Sum of thePR",pivNationCohort,"GenderCode",$R170,"SurveyYear",$P170,"YearOfEd",$Q170)</f>
        <v>0.92359550561797754</v>
      </c>
      <c r="BO92" s="35">
        <f>GETPIVOTDATA("Sum of theRR",pivNationCohort,"GenderCode",$R170,"SurveyYear",$P170,"YearOfEd",$Q170)</f>
        <v>6.7415730337078653E-3</v>
      </c>
      <c r="BP92" s="35">
        <f>GETPIVOTDATA("Sum of theTR",pivNationCohort,"GenderCode",$R170,"SurveyYear",$P170,"YearOfEd",$Q170)</f>
        <v>0.92359550561797754</v>
      </c>
      <c r="BQ92" s="35">
        <f>GETPIVOTDATA("Sum of theDR",pivNationCohort,"GenderCode",$R170,"SurveyYear",$P170,"YearOfEd",$Q170)</f>
        <v>6.9662921348314644E-2</v>
      </c>
      <c r="BR92" s="35">
        <f t="shared" si="63"/>
        <v>0.53770083996259799</v>
      </c>
      <c r="BS92" s="35">
        <v>1</v>
      </c>
      <c r="BV92" s="52">
        <v>1</v>
      </c>
      <c r="BW92" s="44">
        <v>0.94003527336860671</v>
      </c>
      <c r="BX92" s="44">
        <v>2.292768959435626E-2</v>
      </c>
      <c r="BY92" s="44">
        <v>0.94003527336860671</v>
      </c>
      <c r="BZ92" s="44">
        <v>3.7037037037036979E-2</v>
      </c>
      <c r="CA92" s="44">
        <v>1</v>
      </c>
      <c r="CB92" s="44"/>
    </row>
    <row r="93" spans="1:80">
      <c r="A93" s="23">
        <v>5</v>
      </c>
      <c r="B93" s="24">
        <v>2328</v>
      </c>
      <c r="C93" s="24">
        <v>2352</v>
      </c>
      <c r="D93" s="24">
        <v>44</v>
      </c>
      <c r="E93" s="24">
        <v>82</v>
      </c>
      <c r="F93" s="24">
        <v>60</v>
      </c>
      <c r="G93" s="24">
        <v>0.98453608247422686</v>
      </c>
      <c r="H93" s="24">
        <v>3.5223367697594501E-2</v>
      </c>
      <c r="I93" s="24">
        <v>1.0204808548530722</v>
      </c>
      <c r="J93" s="24">
        <v>-1.9759450171821458E-2</v>
      </c>
      <c r="K93" s="24">
        <v>0.98453608247422686</v>
      </c>
      <c r="N93" t="str">
        <f t="shared" si="53"/>
        <v>2019-10-M</v>
      </c>
      <c r="O93" s="2" t="str">
        <f t="shared" si="54"/>
        <v>SY2018-2019=&gt;SY2019-2020</v>
      </c>
      <c r="P93" s="5">
        <v>2019</v>
      </c>
      <c r="Q93">
        <v>10</v>
      </c>
      <c r="R93" s="3" t="s">
        <v>54</v>
      </c>
      <c r="S93" s="14">
        <f t="shared" si="46"/>
        <v>0.78384798099762465</v>
      </c>
      <c r="T93" s="14">
        <f t="shared" si="47"/>
        <v>3.0878859857482184E-2</v>
      </c>
      <c r="U93" s="14">
        <f t="shared" si="48"/>
        <v>0.78384798099762465</v>
      </c>
      <c r="V93" s="14">
        <f t="shared" si="49"/>
        <v>0.18527315914489317</v>
      </c>
      <c r="W93" s="14">
        <f t="shared" si="62"/>
        <v>0.33061252348309239</v>
      </c>
      <c r="X93" s="14">
        <f>U92*X92</f>
        <v>0.87061403508771928</v>
      </c>
      <c r="Y93" s="14"/>
      <c r="Z93" s="14"/>
      <c r="AZ93" s="2" t="str">
        <f t="shared" si="55"/>
        <v>SY2018-2019=&gt;SY2019-2020</v>
      </c>
      <c r="BA93" s="5">
        <v>2019</v>
      </c>
      <c r="BB93">
        <v>10</v>
      </c>
      <c r="BC93" s="4">
        <f t="shared" si="50"/>
        <v>0.81752701080432177</v>
      </c>
      <c r="BD93" s="4">
        <f t="shared" si="51"/>
        <v>2.0408163265306121E-2</v>
      </c>
      <c r="BE93" s="4">
        <f t="shared" si="52"/>
        <v>0.8345588235294118</v>
      </c>
      <c r="BI93" t="str">
        <f>CONCATENATE(BK93,"-",BL93,"-",BM93)</f>
        <v>2018-10-F</v>
      </c>
      <c r="BJ93" s="2" t="str">
        <f>"SY" &amp; TEXT(BK93-1,"0000") &amp; "-" &amp; TEXT(BK93,"0000") &amp; "=&gt;SY" &amp; TEXT(BK93,"0000") &amp; "-" &amp; TEXT(BK93+1,"0000")</f>
        <v>SY2017-2018=&gt;SY2018-2019</v>
      </c>
      <c r="BK93" s="5">
        <v>2018</v>
      </c>
      <c r="BL93" s="2">
        <v>10</v>
      </c>
      <c r="BM93" s="3" t="s">
        <v>53</v>
      </c>
      <c r="BN93" s="35">
        <f>GETPIVOTDATA("Sum of thePR",pivNationCohort,"GenderCode",$R171,"SurveyYear",$P171,"YearOfEd",$Q171)</f>
        <v>0.89663461538461542</v>
      </c>
      <c r="BO93" s="35">
        <f>GETPIVOTDATA("Sum of theRR",pivNationCohort,"GenderCode",$R171,"SurveyYear",$P171,"YearOfEd",$Q171)</f>
        <v>2.403846153846154E-3</v>
      </c>
      <c r="BP93" s="35">
        <f>GETPIVOTDATA("Sum of theTR",pivNationCohort,"GenderCode",$R171,"SurveyYear",$P171,"YearOfEd",$Q171)</f>
        <v>0.89663461538461542</v>
      </c>
      <c r="BQ93" s="35">
        <f>GETPIVOTDATA("Sum of theDR",pivNationCohort,"GenderCode",$R171,"SurveyYear",$P171,"YearOfEd",$Q171)</f>
        <v>0.10096153846153844</v>
      </c>
      <c r="BR93" s="35">
        <f t="shared" si="63"/>
        <v>0.49661807915646689</v>
      </c>
      <c r="BS93" s="35">
        <f>BP92*BS92</f>
        <v>0.92359550561797754</v>
      </c>
      <c r="BV93" s="52">
        <v>2</v>
      </c>
      <c r="BW93" s="44">
        <v>0.90972222222222221</v>
      </c>
      <c r="BX93" s="44">
        <v>3.125E-2</v>
      </c>
      <c r="BY93" s="44">
        <v>0.90972222222222221</v>
      </c>
      <c r="BZ93" s="44">
        <v>5.902777777777779E-2</v>
      </c>
      <c r="CA93" s="44">
        <v>0.94003527336860671</v>
      </c>
      <c r="CB93" s="44"/>
    </row>
    <row r="94" spans="1:80">
      <c r="A94" s="25" t="s">
        <v>53</v>
      </c>
      <c r="B94" s="24">
        <v>540</v>
      </c>
      <c r="C94" s="24">
        <v>553</v>
      </c>
      <c r="D94" s="24">
        <v>4</v>
      </c>
      <c r="E94" s="24">
        <v>16</v>
      </c>
      <c r="F94" s="24">
        <v>14</v>
      </c>
      <c r="G94" s="24">
        <v>0.99814814814814812</v>
      </c>
      <c r="H94" s="24">
        <v>2.9629629629629631E-2</v>
      </c>
      <c r="I94" s="24">
        <v>1.0286259541984732</v>
      </c>
      <c r="J94" s="24">
        <v>-2.7777777777777679E-2</v>
      </c>
      <c r="K94" s="24">
        <v>0.99814814814814812</v>
      </c>
      <c r="N94" t="str">
        <f t="shared" si="53"/>
        <v>2019-11-M</v>
      </c>
      <c r="O94" s="2" t="str">
        <f t="shared" si="54"/>
        <v>SY2018-2019=&gt;SY2019-2020</v>
      </c>
      <c r="P94" s="5">
        <v>2019</v>
      </c>
      <c r="Q94" s="5">
        <v>11</v>
      </c>
      <c r="R94" s="3" t="s">
        <v>54</v>
      </c>
      <c r="S94" s="14">
        <f t="shared" si="46"/>
        <v>0.87106918238993714</v>
      </c>
      <c r="T94" s="14">
        <f t="shared" si="47"/>
        <v>1.8867924528301886E-2</v>
      </c>
      <c r="U94" s="14">
        <f t="shared" si="48"/>
        <v>0.87106918238993714</v>
      </c>
      <c r="V94" s="14">
        <f t="shared" si="49"/>
        <v>0.11006289308176098</v>
      </c>
      <c r="W94" s="14">
        <f t="shared" si="62"/>
        <v>0.25914995902475174</v>
      </c>
      <c r="X94" s="14">
        <f t="shared" ref="X94:X95" si="64">U93*X93</f>
        <v>0.68242905363170392</v>
      </c>
      <c r="Y94" s="14"/>
      <c r="Z94" s="14"/>
      <c r="AZ94" s="2" t="str">
        <f t="shared" si="55"/>
        <v>SY2018-2019=&gt;SY2019-2020</v>
      </c>
      <c r="BA94" s="5">
        <v>2019</v>
      </c>
      <c r="BB94" s="5">
        <v>11</v>
      </c>
      <c r="BC94" s="4">
        <f t="shared" si="50"/>
        <v>0.86849710982658956</v>
      </c>
      <c r="BD94" s="4">
        <f t="shared" si="51"/>
        <v>1.4450867052023121E-2</v>
      </c>
      <c r="BE94" s="4">
        <f t="shared" si="52"/>
        <v>0.88123167155425219</v>
      </c>
      <c r="BI94" t="str">
        <f>CONCATENATE(BK94,"-",BL94,"-",BM94)</f>
        <v>2018-11-F</v>
      </c>
      <c r="BJ94" s="2" t="str">
        <f>"SY" &amp; TEXT(BK94-1,"0000") &amp; "-" &amp; TEXT(BK94,"0000") &amp; "=&gt;SY" &amp; TEXT(BK94,"0000") &amp; "-" &amp; TEXT(BK94+1,"0000")</f>
        <v>SY2017-2018=&gt;SY2018-2019</v>
      </c>
      <c r="BK94" s="5">
        <v>2018</v>
      </c>
      <c r="BL94" s="5">
        <v>11</v>
      </c>
      <c r="BM94" s="3" t="s">
        <v>53</v>
      </c>
      <c r="BN94" s="35">
        <f>GETPIVOTDATA("Sum of thePR",pivNationCohort,"GenderCode",$R172,"SurveyYear",$P172,"YearOfEd",$Q172)</f>
        <v>0.92727272727272725</v>
      </c>
      <c r="BO94" s="35">
        <f>GETPIVOTDATA("Sum of theRR",pivNationCohort,"GenderCode",$R172,"SurveyYear",$P172,"YearOfEd",$Q172)</f>
        <v>3.0303030303030303E-3</v>
      </c>
      <c r="BP94" s="35">
        <f>GETPIVOTDATA("Sum of theTR",pivNationCohort,"GenderCode",$R172,"SurveyYear",$P172,"YearOfEd",$Q172)</f>
        <v>0.92727272727272725</v>
      </c>
      <c r="BQ94" s="35">
        <f>GETPIVOTDATA("Sum of theDR",pivNationCohort,"GenderCode",$R172,"SurveyYear",$P172,"YearOfEd",$Q172)</f>
        <v>6.9696969696969702E-2</v>
      </c>
      <c r="BR94" s="35">
        <f>BP93*BR93</f>
        <v>0.4452849603975052</v>
      </c>
      <c r="BS94" s="35">
        <f t="shared" ref="BS94:BS95" si="65">BP93*BS93</f>
        <v>0.82812770095073474</v>
      </c>
      <c r="BV94" s="52">
        <v>3</v>
      </c>
      <c r="BW94" s="44">
        <v>0.90293040293040294</v>
      </c>
      <c r="BX94" s="44">
        <v>2.9304029304029304E-2</v>
      </c>
      <c r="BY94" s="44">
        <v>0.90293040293040294</v>
      </c>
      <c r="BZ94" s="44">
        <v>6.7765567765567747E-2</v>
      </c>
      <c r="CA94" s="44">
        <v>0.85517097785616303</v>
      </c>
      <c r="CB94" s="44"/>
    </row>
    <row r="95" spans="1:80">
      <c r="A95" s="25" t="s">
        <v>54</v>
      </c>
      <c r="B95" s="24">
        <v>624</v>
      </c>
      <c r="C95" s="24">
        <v>623</v>
      </c>
      <c r="D95" s="24">
        <v>18</v>
      </c>
      <c r="E95" s="24">
        <v>25</v>
      </c>
      <c r="F95" s="24">
        <v>16</v>
      </c>
      <c r="G95" s="24">
        <v>0.97275641025641024</v>
      </c>
      <c r="H95" s="24">
        <v>4.0064102564102567E-2</v>
      </c>
      <c r="I95" s="24">
        <v>1.013355592654424</v>
      </c>
      <c r="J95" s="24">
        <v>-1.2820512820512775E-2</v>
      </c>
      <c r="K95" s="24">
        <v>0.97275641025641024</v>
      </c>
      <c r="N95" t="str">
        <f t="shared" si="53"/>
        <v>2019-12-M</v>
      </c>
      <c r="O95" s="2" t="str">
        <f t="shared" si="54"/>
        <v>SY2018-2019=&gt;SY2019-2020</v>
      </c>
      <c r="P95" s="5">
        <v>2019</v>
      </c>
      <c r="Q95">
        <v>12</v>
      </c>
      <c r="R95" s="3" t="s">
        <v>54</v>
      </c>
      <c r="S95" s="14">
        <f t="shared" si="46"/>
        <v>0</v>
      </c>
      <c r="T95" s="14">
        <f t="shared" si="47"/>
        <v>0</v>
      </c>
      <c r="U95" s="14">
        <f t="shared" si="48"/>
        <v>0</v>
      </c>
      <c r="V95" s="14">
        <f t="shared" si="49"/>
        <v>1</v>
      </c>
      <c r="W95" s="14">
        <f t="shared" si="62"/>
        <v>0.22573754292407622</v>
      </c>
      <c r="X95" s="16">
        <f t="shared" si="64"/>
        <v>0.59444291778610692</v>
      </c>
      <c r="Y95" s="16"/>
      <c r="Z95" s="16"/>
      <c r="AZ95" s="2" t="str">
        <f t="shared" si="55"/>
        <v>SY2018-2019=&gt;SY2019-2020</v>
      </c>
      <c r="BA95" s="5">
        <v>2019</v>
      </c>
      <c r="BB95">
        <v>12</v>
      </c>
      <c r="BC95" s="4">
        <f t="shared" si="50"/>
        <v>0</v>
      </c>
      <c r="BD95" s="4">
        <f t="shared" si="51"/>
        <v>1.3377926421404682E-2</v>
      </c>
      <c r="BE95" s="4">
        <f t="shared" si="52"/>
        <v>0</v>
      </c>
      <c r="BI95" t="str">
        <f>CONCATENATE(BK95,"-",BL95,"-",BM95)</f>
        <v>2018-12-F</v>
      </c>
      <c r="BJ95" s="2" t="str">
        <f>"SY" &amp; TEXT(BK95-1,"0000") &amp; "-" &amp; TEXT(BK95,"0000") &amp; "=&gt;SY" &amp; TEXT(BK95,"0000") &amp; "-" &amp; TEXT(BK95+1,"0000")</f>
        <v>SY2017-2018=&gt;SY2018-2019</v>
      </c>
      <c r="BK95" s="5">
        <v>2018</v>
      </c>
      <c r="BL95" s="2">
        <v>12</v>
      </c>
      <c r="BM95" s="3" t="s">
        <v>53</v>
      </c>
      <c r="BN95" s="35">
        <f>GETPIVOTDATA("Sum of thePR",pivNationCohort,"GenderCode",$R173,"SurveyYear",$P173,"YearOfEd",$Q173)</f>
        <v>0</v>
      </c>
      <c r="BO95" s="35">
        <f>GETPIVOTDATA("Sum of theRR",pivNationCohort,"GenderCode",$R173,"SurveyYear",$P173,"YearOfEd",$Q173)</f>
        <v>0</v>
      </c>
      <c r="BP95" s="35">
        <f>GETPIVOTDATA("Sum of theTR",pivNationCohort,"GenderCode",$R173,"SurveyYear",$P173,"YearOfEd",$Q173)</f>
        <v>0</v>
      </c>
      <c r="BQ95" s="35">
        <f>GETPIVOTDATA("Sum of theDR",pivNationCohort,"GenderCode",$R173,"SurveyYear",$P173,"YearOfEd",$Q173)</f>
        <v>1</v>
      </c>
      <c r="BR95" s="35">
        <f t="shared" ref="BR95" si="66">BP94*BR94</f>
        <v>0.41290059964132297</v>
      </c>
      <c r="BS95" s="49">
        <f t="shared" si="65"/>
        <v>0.76790023179068123</v>
      </c>
      <c r="BV95" s="52">
        <v>4</v>
      </c>
      <c r="BW95" s="44">
        <v>0.89785831960461282</v>
      </c>
      <c r="BX95" s="44">
        <v>2.1416803953871501E-2</v>
      </c>
      <c r="BY95" s="44">
        <v>0.89785831960461282</v>
      </c>
      <c r="BZ95" s="44">
        <v>8.0724876441515714E-2</v>
      </c>
      <c r="CA95" s="44">
        <v>0.77215987561005195</v>
      </c>
      <c r="CB95" s="44"/>
    </row>
    <row r="96" spans="1:80">
      <c r="A96" s="25" t="s">
        <v>52</v>
      </c>
      <c r="B96" s="24">
        <v>1164</v>
      </c>
      <c r="C96" s="24">
        <v>1176</v>
      </c>
      <c r="D96" s="24">
        <v>22</v>
      </c>
      <c r="E96" s="24">
        <v>41</v>
      </c>
      <c r="F96" s="24">
        <v>30</v>
      </c>
      <c r="G96" s="24">
        <v>0.98453608247422686</v>
      </c>
      <c r="H96" s="24">
        <v>3.5223367697594501E-2</v>
      </c>
      <c r="I96" s="24">
        <v>1.0204808548530722</v>
      </c>
      <c r="J96" s="24">
        <v>-1.9759450171821458E-2</v>
      </c>
      <c r="K96" s="24">
        <v>0.98453608247422686</v>
      </c>
      <c r="N96" t="str">
        <f t="shared" si="53"/>
        <v>2013-0-F</v>
      </c>
      <c r="O96" s="2" t="str">
        <f>"SY" &amp; TEXT(P96-1,"0000") &amp; "-" &amp; TEXT(P96,"0000") &amp; "=&gt;SY" &amp; TEXT(P96,"0000") &amp; "-" &amp; TEXT(P96+1,"0000")</f>
        <v>SY2012-2013=&gt;SY2013-2014</v>
      </c>
      <c r="P96" s="3">
        <v>2013</v>
      </c>
      <c r="Q96" s="3">
        <v>0</v>
      </c>
      <c r="R96" s="3" t="s">
        <v>53</v>
      </c>
      <c r="S96" s="14">
        <f t="shared" ref="S96:S127" si="67">GETPIVOTDATA("Sum of thePR",pivNationCohort,"GenderCode",$R96,"SurveyYear",$P96,"YearOfEd",$Q96)</f>
        <v>1.0808240887480189</v>
      </c>
      <c r="T96" s="14">
        <f t="shared" ref="T96:T127" si="68">GETPIVOTDATA("Sum of theRR",pivNationCohort,"GenderCode",$R96,"SurveyYear",$P96,"YearOfEd",$Q96)</f>
        <v>4.1204437400950873E-2</v>
      </c>
      <c r="U96" s="14">
        <f t="shared" ref="U96:U127" si="69">GETPIVOTDATA("Sum of theTR",pivNationCohort,"GenderCode",$R96,"SurveyYear",$P96,"YearOfEd",$Q96)</f>
        <v>1.0808240887480189</v>
      </c>
      <c r="V96" s="14">
        <f t="shared" ref="V96:V127" si="70">GETPIVOTDATA("Sum of theDR",pivNationCohort,"GenderCode",$R96,"SurveyYear",$P96,"YearOfEd",$Q96)</f>
        <v>-0.12202852614896975</v>
      </c>
      <c r="W96" s="14"/>
      <c r="X96" s="14"/>
      <c r="Y96" s="14"/>
      <c r="Z96" s="14"/>
      <c r="BI96" t="str">
        <f>CONCATENATE(BK96,"-",BL96,"-",BM96)</f>
        <v>2019-0-F</v>
      </c>
      <c r="BJ96" s="2" t="str">
        <f>"SY" &amp; TEXT(BK96-1,"0000") &amp; "-" &amp; TEXT(BK96,"0000") &amp; "=&gt;SY" &amp; TEXT(BK96,"0000") &amp; "-" &amp; TEXT(BK96+1,"0000")</f>
        <v>SY2018-2019=&gt;SY2019-2020</v>
      </c>
      <c r="BK96" s="5">
        <v>2019</v>
      </c>
      <c r="BL96" s="2">
        <v>0</v>
      </c>
      <c r="BM96" s="3" t="s">
        <v>53</v>
      </c>
      <c r="BN96" s="35">
        <f>GETPIVOTDATA("Sum of thePR",pivNationCohort,"GenderCode",$R174,"SurveyYear",$P174,"YearOfEd",$Q174)</f>
        <v>0.93482309124767227</v>
      </c>
      <c r="BO96" s="35">
        <f>GETPIVOTDATA("Sum of theRR",pivNationCohort,"GenderCode",$R174,"SurveyYear",$P174,"YearOfEd",$Q174)</f>
        <v>7.4487895716945996E-3</v>
      </c>
      <c r="BP96" s="35">
        <f>GETPIVOTDATA("Sum of theTR",pivNationCohort,"GenderCode",$R174,"SurveyYear",$P174,"YearOfEd",$Q174)</f>
        <v>0.93482309124767227</v>
      </c>
      <c r="BQ96" s="35">
        <f>GETPIVOTDATA("Sum of theDR",pivNationCohort,"GenderCode",$R174,"SurveyYear",$P174,"YearOfEd",$Q174)</f>
        <v>5.7728119180633142E-2</v>
      </c>
      <c r="BR96" s="35"/>
      <c r="BS96" s="35"/>
      <c r="BV96" s="52">
        <v>5</v>
      </c>
      <c r="BW96" s="44">
        <v>0.92881355932203391</v>
      </c>
      <c r="BX96" s="44">
        <v>2.0338983050847456E-2</v>
      </c>
      <c r="BY96" s="44">
        <v>0.92881355932203391</v>
      </c>
      <c r="BZ96" s="44">
        <v>5.084745762711862E-2</v>
      </c>
      <c r="CA96" s="44">
        <v>0.69329016838134805</v>
      </c>
      <c r="CB96" s="44"/>
    </row>
    <row r="97" spans="1:80">
      <c r="A97" s="23">
        <v>6</v>
      </c>
      <c r="B97" s="24">
        <v>2212</v>
      </c>
      <c r="C97" s="24">
        <v>2010</v>
      </c>
      <c r="D97" s="24">
        <v>52</v>
      </c>
      <c r="E97" s="24">
        <v>60</v>
      </c>
      <c r="F97" s="24">
        <v>40</v>
      </c>
      <c r="G97" s="24">
        <v>0.89059674502712483</v>
      </c>
      <c r="H97" s="24">
        <v>2.7124773960216998E-2</v>
      </c>
      <c r="I97" s="24">
        <v>0.91542750929368033</v>
      </c>
      <c r="J97" s="24">
        <v>8.2278481012658222E-2</v>
      </c>
      <c r="K97" s="24">
        <v>0.89059674502712483</v>
      </c>
      <c r="N97" t="str">
        <f t="shared" si="53"/>
        <v>2013-1-F</v>
      </c>
      <c r="O97" s="2" t="str">
        <f t="shared" ref="O97:O162" si="71">"SY" &amp; TEXT(P97-1,"0000") &amp; "-" &amp; TEXT(P97,"0000") &amp; "=&gt;SY" &amp; TEXT(P97,"0000") &amp; "-" &amp; TEXT(P97+1,"0000")</f>
        <v>SY2012-2013=&gt;SY2013-2014</v>
      </c>
      <c r="P97" s="3">
        <v>2013</v>
      </c>
      <c r="Q97">
        <v>1</v>
      </c>
      <c r="R97" s="3" t="s">
        <v>53</v>
      </c>
      <c r="S97" s="14">
        <f t="shared" si="67"/>
        <v>0.90422535211267607</v>
      </c>
      <c r="T97" s="14">
        <f t="shared" si="68"/>
        <v>2.9577464788732393E-2</v>
      </c>
      <c r="U97" s="14">
        <f t="shared" si="69"/>
        <v>0.90422535211267607</v>
      </c>
      <c r="V97" s="14">
        <f t="shared" si="70"/>
        <v>6.6197183098591572E-2</v>
      </c>
      <c r="W97" s="14">
        <v>1</v>
      </c>
      <c r="X97" s="15"/>
      <c r="Y97" s="15"/>
      <c r="Z97" s="15"/>
      <c r="BI97" t="str">
        <f>CONCATENATE(BK97,"-",BL97,"-",BM97)</f>
        <v>2019-1-F</v>
      </c>
      <c r="BJ97" s="2" t="str">
        <f>"SY" &amp; TEXT(BK97-1,"0000") &amp; "-" &amp; TEXT(BK97,"0000") &amp; "=&gt;SY" &amp; TEXT(BK97,"0000") &amp; "-" &amp; TEXT(BK97+1,"0000")</f>
        <v>SY2018-2019=&gt;SY2019-2020</v>
      </c>
      <c r="BK97" s="5">
        <v>2019</v>
      </c>
      <c r="BL97" s="5">
        <v>1</v>
      </c>
      <c r="BM97" s="3" t="s">
        <v>53</v>
      </c>
      <c r="BN97" s="35">
        <f>GETPIVOTDATA("Sum of thePR",pivNationCohort,"GenderCode",$R175,"SurveyYear",$P175,"YearOfEd",$Q175)</f>
        <v>0.94003527336860671</v>
      </c>
      <c r="BO97" s="35">
        <f>GETPIVOTDATA("Sum of theRR",pivNationCohort,"GenderCode",$R175,"SurveyYear",$P175,"YearOfEd",$Q175)</f>
        <v>2.292768959435626E-2</v>
      </c>
      <c r="BP97" s="35">
        <f>GETPIVOTDATA("Sum of theTR",pivNationCohort,"GenderCode",$R175,"SurveyYear",$P175,"YearOfEd",$Q175)</f>
        <v>0.94003527336860671</v>
      </c>
      <c r="BQ97" s="35">
        <f>GETPIVOTDATA("Sum of theDR",pivNationCohort,"GenderCode",$R175,"SurveyYear",$P175,"YearOfEd",$Q175)</f>
        <v>3.7037037037036979E-2</v>
      </c>
      <c r="BR97" s="35">
        <v>1</v>
      </c>
      <c r="BS97" s="35"/>
      <c r="BV97" s="52">
        <v>6</v>
      </c>
      <c r="BW97" s="44">
        <v>0.94897959183673475</v>
      </c>
      <c r="BX97" s="44">
        <v>1.3605442176870748E-2</v>
      </c>
      <c r="BY97" s="44">
        <v>0.94897959183673475</v>
      </c>
      <c r="BZ97" s="44">
        <v>3.7414965986394488E-2</v>
      </c>
      <c r="CA97" s="44">
        <v>0.6439373089372521</v>
      </c>
      <c r="CB97" s="44"/>
    </row>
    <row r="98" spans="1:80">
      <c r="A98" s="25" t="s">
        <v>53</v>
      </c>
      <c r="B98" s="24">
        <v>526</v>
      </c>
      <c r="C98" s="24">
        <v>482</v>
      </c>
      <c r="D98" s="24">
        <v>10</v>
      </c>
      <c r="E98" s="24">
        <v>14</v>
      </c>
      <c r="F98" s="24">
        <v>6</v>
      </c>
      <c r="G98" s="24">
        <v>0.90494296577946765</v>
      </c>
      <c r="H98" s="24">
        <v>2.6615969581749048E-2</v>
      </c>
      <c r="I98" s="24">
        <v>0.9296875</v>
      </c>
      <c r="J98" s="24">
        <v>6.84410646387833E-2</v>
      </c>
      <c r="K98" s="24">
        <v>0.90494296577946765</v>
      </c>
      <c r="N98" t="str">
        <f t="shared" si="53"/>
        <v>2013-2-F</v>
      </c>
      <c r="O98" s="2" t="str">
        <f t="shared" si="71"/>
        <v>SY2012-2013=&gt;SY2013-2014</v>
      </c>
      <c r="P98" s="3">
        <v>2013</v>
      </c>
      <c r="Q98" s="3">
        <v>2</v>
      </c>
      <c r="R98" s="3" t="s">
        <v>53</v>
      </c>
      <c r="S98" s="14">
        <f t="shared" si="67"/>
        <v>0.93445121951219512</v>
      </c>
      <c r="T98" s="14">
        <f t="shared" si="68"/>
        <v>2.4390243902439025E-2</v>
      </c>
      <c r="U98" s="14">
        <f t="shared" si="69"/>
        <v>0.93445121951219512</v>
      </c>
      <c r="V98" s="14">
        <f t="shared" si="70"/>
        <v>4.1158536585365835E-2</v>
      </c>
      <c r="W98" s="14">
        <f>U97*W97</f>
        <v>0.90422535211267607</v>
      </c>
      <c r="X98" s="15"/>
      <c r="Y98" s="15"/>
      <c r="Z98" s="15"/>
      <c r="BI98" t="str">
        <f>CONCATENATE(BK98,"-",BL98,"-",BM98)</f>
        <v>2019-2-F</v>
      </c>
      <c r="BJ98" s="2" t="str">
        <f>"SY" &amp; TEXT(BK98-1,"0000") &amp; "-" &amp; TEXT(BK98,"0000") &amp; "=&gt;SY" &amp; TEXT(BK98,"0000") &amp; "-" &amp; TEXT(BK98+1,"0000")</f>
        <v>SY2018-2019=&gt;SY2019-2020</v>
      </c>
      <c r="BK98" s="5">
        <v>2019</v>
      </c>
      <c r="BL98" s="2">
        <v>2</v>
      </c>
      <c r="BM98" s="3" t="s">
        <v>53</v>
      </c>
      <c r="BN98" s="35">
        <f>GETPIVOTDATA("Sum of thePR",pivNationCohort,"GenderCode",$R176,"SurveyYear",$P176,"YearOfEd",$Q176)</f>
        <v>0.90972222222222221</v>
      </c>
      <c r="BO98" s="35">
        <f>GETPIVOTDATA("Sum of theRR",pivNationCohort,"GenderCode",$R176,"SurveyYear",$P176,"YearOfEd",$Q176)</f>
        <v>3.125E-2</v>
      </c>
      <c r="BP98" s="35">
        <f>GETPIVOTDATA("Sum of theTR",pivNationCohort,"GenderCode",$R176,"SurveyYear",$P176,"YearOfEd",$Q176)</f>
        <v>0.90972222222222221</v>
      </c>
      <c r="BQ98" s="35">
        <f>GETPIVOTDATA("Sum of theDR",pivNationCohort,"GenderCode",$R176,"SurveyYear",$P176,"YearOfEd",$Q176)</f>
        <v>5.902777777777779E-2</v>
      </c>
      <c r="BR98" s="35">
        <f>BP97*BR97</f>
        <v>0.94003527336860671</v>
      </c>
      <c r="BS98" s="35"/>
      <c r="BV98" s="52">
        <v>7</v>
      </c>
      <c r="BW98" s="44">
        <v>1.3094841930116472</v>
      </c>
      <c r="BX98" s="44">
        <v>3.3277870216306157E-3</v>
      </c>
      <c r="BY98" s="44">
        <v>1.3094841930116472</v>
      </c>
      <c r="BZ98" s="44">
        <v>-0.31281198003327781</v>
      </c>
      <c r="CA98" s="44">
        <v>0.61108336460371881</v>
      </c>
      <c r="CB98" s="44"/>
    </row>
    <row r="99" spans="1:80">
      <c r="A99" s="25" t="s">
        <v>54</v>
      </c>
      <c r="B99" s="24">
        <v>580</v>
      </c>
      <c r="C99" s="24">
        <v>523</v>
      </c>
      <c r="D99" s="24">
        <v>16</v>
      </c>
      <c r="E99" s="24">
        <v>16</v>
      </c>
      <c r="F99" s="24">
        <v>14</v>
      </c>
      <c r="G99" s="24">
        <v>0.87758620689655176</v>
      </c>
      <c r="H99" s="24">
        <v>2.7586206896551724E-2</v>
      </c>
      <c r="I99" s="24">
        <v>0.90248226950354615</v>
      </c>
      <c r="J99" s="24">
        <v>9.4827586206896575E-2</v>
      </c>
      <c r="K99" s="24">
        <v>0.87758620689655176</v>
      </c>
      <c r="N99" t="str">
        <f t="shared" si="53"/>
        <v>2013-3-F</v>
      </c>
      <c r="O99" s="2" t="str">
        <f t="shared" si="71"/>
        <v>SY2012-2013=&gt;SY2013-2014</v>
      </c>
      <c r="P99" s="3">
        <v>2013</v>
      </c>
      <c r="Q99">
        <v>3</v>
      </c>
      <c r="R99" s="3" t="s">
        <v>53</v>
      </c>
      <c r="S99" s="14">
        <f t="shared" si="67"/>
        <v>0.95652173913043481</v>
      </c>
      <c r="T99" s="14">
        <f t="shared" si="68"/>
        <v>1.7713365539452495E-2</v>
      </c>
      <c r="U99" s="14">
        <f t="shared" si="69"/>
        <v>0.95652173913043481</v>
      </c>
      <c r="V99" s="14">
        <f t="shared" si="70"/>
        <v>2.5764895330112725E-2</v>
      </c>
      <c r="W99" s="14">
        <f t="shared" ref="W99:W108" si="72">U98*W98</f>
        <v>0.84495448299553422</v>
      </c>
      <c r="X99" s="15"/>
      <c r="Y99" s="15"/>
      <c r="Z99" s="15"/>
      <c r="BI99" t="str">
        <f>CONCATENATE(BK99,"-",BL99,"-",BM99)</f>
        <v>2019-3-F</v>
      </c>
      <c r="BJ99" s="2" t="str">
        <f>"SY" &amp; TEXT(BK99-1,"0000") &amp; "-" &amp; TEXT(BK99,"0000") &amp; "=&gt;SY" &amp; TEXT(BK99,"0000") &amp; "-" &amp; TEXT(BK99+1,"0000")</f>
        <v>SY2018-2019=&gt;SY2019-2020</v>
      </c>
      <c r="BK99" s="5">
        <v>2019</v>
      </c>
      <c r="BL99" s="5">
        <v>3</v>
      </c>
      <c r="BM99" s="3" t="s">
        <v>53</v>
      </c>
      <c r="BN99" s="35">
        <f>GETPIVOTDATA("Sum of thePR",pivNationCohort,"GenderCode",$R177,"SurveyYear",$P177,"YearOfEd",$Q177)</f>
        <v>0.90293040293040294</v>
      </c>
      <c r="BO99" s="35">
        <f>GETPIVOTDATA("Sum of theRR",pivNationCohort,"GenderCode",$R177,"SurveyYear",$P177,"YearOfEd",$Q177)</f>
        <v>2.9304029304029304E-2</v>
      </c>
      <c r="BP99" s="35">
        <f>GETPIVOTDATA("Sum of theTR",pivNationCohort,"GenderCode",$R177,"SurveyYear",$P177,"YearOfEd",$Q177)</f>
        <v>0.90293040293040294</v>
      </c>
      <c r="BQ99" s="35">
        <f>GETPIVOTDATA("Sum of theDR",pivNationCohort,"GenderCode",$R177,"SurveyYear",$P177,"YearOfEd",$Q177)</f>
        <v>6.7765567765567747E-2</v>
      </c>
      <c r="BR99" s="35">
        <f>BP98*BR98</f>
        <v>0.85517097785616303</v>
      </c>
      <c r="BS99" s="35"/>
      <c r="BV99" s="52">
        <v>8</v>
      </c>
      <c r="BW99" s="44">
        <v>0.63877822045152721</v>
      </c>
      <c r="BX99" s="44">
        <v>7.9681274900398405E-3</v>
      </c>
      <c r="BY99" s="44">
        <v>0.63877822045152721</v>
      </c>
      <c r="BZ99" s="44">
        <v>0.35325365205843295</v>
      </c>
      <c r="CA99" s="44">
        <v>0.80020400656094293</v>
      </c>
      <c r="CB99" s="44"/>
    </row>
    <row r="100" spans="1:80">
      <c r="A100" s="25" t="s">
        <v>52</v>
      </c>
      <c r="B100" s="24">
        <v>1106</v>
      </c>
      <c r="C100" s="24">
        <v>1005</v>
      </c>
      <c r="D100" s="24">
        <v>26</v>
      </c>
      <c r="E100" s="24">
        <v>30</v>
      </c>
      <c r="F100" s="24">
        <v>20</v>
      </c>
      <c r="G100" s="24">
        <v>0.89059674502712483</v>
      </c>
      <c r="H100" s="24">
        <v>2.7124773960216998E-2</v>
      </c>
      <c r="I100" s="24">
        <v>0.91542750929368033</v>
      </c>
      <c r="J100" s="24">
        <v>8.2278481012658222E-2</v>
      </c>
      <c r="K100" s="24">
        <v>0.89059674502712483</v>
      </c>
      <c r="N100" t="str">
        <f t="shared" si="53"/>
        <v>2013-4-F</v>
      </c>
      <c r="O100" s="2" t="str">
        <f t="shared" si="71"/>
        <v>SY2012-2013=&gt;SY2013-2014</v>
      </c>
      <c r="P100" s="3">
        <v>2013</v>
      </c>
      <c r="Q100" s="3">
        <v>4</v>
      </c>
      <c r="R100" s="3" t="s">
        <v>53</v>
      </c>
      <c r="S100" s="14">
        <f t="shared" si="67"/>
        <v>0.9622980251346499</v>
      </c>
      <c r="T100" s="14">
        <f t="shared" si="68"/>
        <v>7.1813285457809697E-3</v>
      </c>
      <c r="U100" s="14">
        <f t="shared" si="69"/>
        <v>0.9622980251346499</v>
      </c>
      <c r="V100" s="14">
        <f t="shared" si="70"/>
        <v>3.0520646319569078E-2</v>
      </c>
      <c r="W100" s="14">
        <f t="shared" si="72"/>
        <v>0.80821733156094577</v>
      </c>
      <c r="X100" s="15"/>
      <c r="Y100" s="15"/>
      <c r="Z100" s="15"/>
      <c r="BI100" t="str">
        <f>CONCATENATE(BK100,"-",BL100,"-",BM100)</f>
        <v>2019-4-F</v>
      </c>
      <c r="BJ100" s="2" t="str">
        <f>"SY" &amp; TEXT(BK100-1,"0000") &amp; "-" &amp; TEXT(BK100,"0000") &amp; "=&gt;SY" &amp; TEXT(BK100,"0000") &amp; "-" &amp; TEXT(BK100+1,"0000")</f>
        <v>SY2018-2019=&gt;SY2019-2020</v>
      </c>
      <c r="BK100" s="5">
        <v>2019</v>
      </c>
      <c r="BL100" s="2">
        <v>4</v>
      </c>
      <c r="BM100" s="3" t="s">
        <v>53</v>
      </c>
      <c r="BN100" s="35">
        <f>GETPIVOTDATA("Sum of thePR",pivNationCohort,"GenderCode",$R178,"SurveyYear",$P178,"YearOfEd",$Q178)</f>
        <v>0.89785831960461282</v>
      </c>
      <c r="BO100" s="35">
        <f>GETPIVOTDATA("Sum of theRR",pivNationCohort,"GenderCode",$R178,"SurveyYear",$P178,"YearOfEd",$Q178)</f>
        <v>2.1416803953871501E-2</v>
      </c>
      <c r="BP100" s="35">
        <f>GETPIVOTDATA("Sum of theTR",pivNationCohort,"GenderCode",$R178,"SurveyYear",$P178,"YearOfEd",$Q178)</f>
        <v>0.89785831960461282</v>
      </c>
      <c r="BQ100" s="35">
        <f>GETPIVOTDATA("Sum of theDR",pivNationCohort,"GenderCode",$R178,"SurveyYear",$P178,"YearOfEd",$Q178)</f>
        <v>8.0724876441515714E-2</v>
      </c>
      <c r="BR100" s="35">
        <f t="shared" ref="BR100:BR104" si="73">BP99*BR99</f>
        <v>0.77215987561005195</v>
      </c>
      <c r="BS100" s="35"/>
      <c r="BV100" s="52">
        <v>9</v>
      </c>
      <c r="BW100" s="44">
        <v>0.86250000000000004</v>
      </c>
      <c r="BX100" s="44">
        <v>1.4583333333333334E-2</v>
      </c>
      <c r="BY100" s="44">
        <v>0.86250000000000004</v>
      </c>
      <c r="BZ100" s="44">
        <v>0.12291666666666667</v>
      </c>
      <c r="CA100" s="44">
        <v>0.51115289130918129</v>
      </c>
      <c r="CB100" s="44">
        <v>1</v>
      </c>
    </row>
    <row r="101" spans="1:80">
      <c r="A101" s="23">
        <v>7</v>
      </c>
      <c r="B101" s="24">
        <v>2060</v>
      </c>
      <c r="C101" s="24">
        <v>2262</v>
      </c>
      <c r="D101" s="24">
        <v>60</v>
      </c>
      <c r="E101" s="24">
        <v>40</v>
      </c>
      <c r="F101" s="24">
        <v>36</v>
      </c>
      <c r="G101" s="24">
        <v>1.0805825242718448</v>
      </c>
      <c r="H101" s="24">
        <v>1.9417475728155338E-2</v>
      </c>
      <c r="I101" s="24">
        <v>1.1019801980198021</v>
      </c>
      <c r="J101" s="24">
        <v>-0.10000000000000009</v>
      </c>
      <c r="K101" s="24">
        <v>1.0805825242718448</v>
      </c>
      <c r="N101" t="str">
        <f t="shared" si="53"/>
        <v>2013-5-F</v>
      </c>
      <c r="O101" s="2" t="str">
        <f t="shared" si="71"/>
        <v>SY2012-2013=&gt;SY2013-2014</v>
      </c>
      <c r="P101" s="3">
        <v>2013</v>
      </c>
      <c r="Q101">
        <v>5</v>
      </c>
      <c r="R101" s="3" t="s">
        <v>53</v>
      </c>
      <c r="S101" s="14">
        <f t="shared" si="67"/>
        <v>0.90209790209790208</v>
      </c>
      <c r="T101" s="14">
        <f t="shared" si="68"/>
        <v>6.993006993006993E-3</v>
      </c>
      <c r="U101" s="14">
        <f t="shared" si="69"/>
        <v>0.90209790209790208</v>
      </c>
      <c r="V101" s="14">
        <f t="shared" si="70"/>
        <v>9.0909090909090939E-2</v>
      </c>
      <c r="W101" s="14">
        <f t="shared" si="72"/>
        <v>0.77774594204069469</v>
      </c>
      <c r="X101" s="15"/>
      <c r="Y101" s="15"/>
      <c r="Z101" s="15"/>
      <c r="BI101" t="str">
        <f>CONCATENATE(BK101,"-",BL101,"-",BM101)</f>
        <v>2019-5-F</v>
      </c>
      <c r="BJ101" s="2" t="str">
        <f>"SY" &amp; TEXT(BK101-1,"0000") &amp; "-" &amp; TEXT(BK101,"0000") &amp; "=&gt;SY" &amp; TEXT(BK101,"0000") &amp; "-" &amp; TEXT(BK101+1,"0000")</f>
        <v>SY2018-2019=&gt;SY2019-2020</v>
      </c>
      <c r="BK101" s="5">
        <v>2019</v>
      </c>
      <c r="BL101" s="5">
        <v>5</v>
      </c>
      <c r="BM101" s="3" t="s">
        <v>53</v>
      </c>
      <c r="BN101" s="35">
        <f>GETPIVOTDATA("Sum of thePR",pivNationCohort,"GenderCode",$R179,"SurveyYear",$P179,"YearOfEd",$Q179)</f>
        <v>0.92881355932203391</v>
      </c>
      <c r="BO101" s="35">
        <f>GETPIVOTDATA("Sum of theRR",pivNationCohort,"GenderCode",$R179,"SurveyYear",$P179,"YearOfEd",$Q179)</f>
        <v>2.0338983050847456E-2</v>
      </c>
      <c r="BP101" s="35">
        <f>GETPIVOTDATA("Sum of theTR",pivNationCohort,"GenderCode",$R179,"SurveyYear",$P179,"YearOfEd",$Q179)</f>
        <v>0.92881355932203391</v>
      </c>
      <c r="BQ101" s="35">
        <f>GETPIVOTDATA("Sum of theDR",pivNationCohort,"GenderCode",$R179,"SurveyYear",$P179,"YearOfEd",$Q179)</f>
        <v>5.084745762711862E-2</v>
      </c>
      <c r="BR101" s="35">
        <f t="shared" si="73"/>
        <v>0.69329016838134805</v>
      </c>
      <c r="BS101" s="35"/>
      <c r="BV101" s="52">
        <v>10</v>
      </c>
      <c r="BW101" s="44">
        <v>0.85194174757281549</v>
      </c>
      <c r="BX101" s="44">
        <v>9.7087378640776691E-3</v>
      </c>
      <c r="BY101" s="44">
        <v>0.85194174757281549</v>
      </c>
      <c r="BZ101" s="44">
        <v>0.13834951456310685</v>
      </c>
      <c r="CA101" s="44">
        <v>0.44086936875416888</v>
      </c>
      <c r="CB101" s="44">
        <v>0.86250000000000004</v>
      </c>
    </row>
    <row r="102" spans="1:80">
      <c r="A102" s="25" t="s">
        <v>53</v>
      </c>
      <c r="B102" s="24">
        <v>508</v>
      </c>
      <c r="C102" s="24">
        <v>557</v>
      </c>
      <c r="D102" s="24">
        <v>10</v>
      </c>
      <c r="E102" s="24">
        <v>6</v>
      </c>
      <c r="F102" s="24">
        <v>7</v>
      </c>
      <c r="G102" s="24">
        <v>1.0826771653543308</v>
      </c>
      <c r="H102" s="24">
        <v>1.1811023622047244E-2</v>
      </c>
      <c r="I102" s="24">
        <v>1.0956175298804782</v>
      </c>
      <c r="J102" s="24">
        <v>-9.4488188976378007E-2</v>
      </c>
      <c r="K102" s="24">
        <v>1.0826771653543308</v>
      </c>
      <c r="N102" t="str">
        <f t="shared" si="53"/>
        <v>2013-6-F</v>
      </c>
      <c r="O102" s="2" t="str">
        <f t="shared" si="71"/>
        <v>SY2012-2013=&gt;SY2013-2014</v>
      </c>
      <c r="P102" s="3">
        <v>2013</v>
      </c>
      <c r="Q102" s="3">
        <v>6</v>
      </c>
      <c r="R102" s="3" t="s">
        <v>53</v>
      </c>
      <c r="S102" s="14">
        <f t="shared" si="67"/>
        <v>0.91881918819188191</v>
      </c>
      <c r="T102" s="14">
        <f t="shared" si="68"/>
        <v>1.8450184501845018E-2</v>
      </c>
      <c r="U102" s="14">
        <f t="shared" si="69"/>
        <v>0.91881918819188191</v>
      </c>
      <c r="V102" s="14">
        <f t="shared" si="70"/>
        <v>6.2730627306273101E-2</v>
      </c>
      <c r="W102" s="14">
        <f t="shared" si="72"/>
        <v>0.70160298268006727</v>
      </c>
      <c r="X102" s="15"/>
      <c r="Y102" s="15"/>
      <c r="Z102" s="15"/>
      <c r="BI102" t="str">
        <f>CONCATENATE(BK102,"-",BL102,"-",BM102)</f>
        <v>2019-6-F</v>
      </c>
      <c r="BJ102" s="2" t="str">
        <f>"SY" &amp; TEXT(BK102-1,"0000") &amp; "-" &amp; TEXT(BK102,"0000") &amp; "=&gt;SY" &amp; TEXT(BK102,"0000") &amp; "-" &amp; TEXT(BK102+1,"0000")</f>
        <v>SY2018-2019=&gt;SY2019-2020</v>
      </c>
      <c r="BK102" s="5">
        <v>2019</v>
      </c>
      <c r="BL102" s="2">
        <v>6</v>
      </c>
      <c r="BM102" s="3" t="s">
        <v>53</v>
      </c>
      <c r="BN102" s="35">
        <f>GETPIVOTDATA("Sum of thePR",pivNationCohort,"GenderCode",$R180,"SurveyYear",$P180,"YearOfEd",$Q180)</f>
        <v>0.94897959183673475</v>
      </c>
      <c r="BO102" s="35">
        <f>GETPIVOTDATA("Sum of theRR",pivNationCohort,"GenderCode",$R180,"SurveyYear",$P180,"YearOfEd",$Q180)</f>
        <v>1.3605442176870748E-2</v>
      </c>
      <c r="BP102" s="35">
        <f>GETPIVOTDATA("Sum of theTR",pivNationCohort,"GenderCode",$R180,"SurveyYear",$P180,"YearOfEd",$Q180)</f>
        <v>0.94897959183673475</v>
      </c>
      <c r="BQ102" s="35">
        <f>GETPIVOTDATA("Sum of theDR",pivNationCohort,"GenderCode",$R180,"SurveyYear",$P180,"YearOfEd",$Q180)</f>
        <v>3.7414965986394488E-2</v>
      </c>
      <c r="BR102" s="35">
        <f t="shared" si="73"/>
        <v>0.6439373089372521</v>
      </c>
      <c r="BS102" s="35"/>
      <c r="BV102" s="52">
        <v>11</v>
      </c>
      <c r="BW102" s="44">
        <v>0.86631016042780751</v>
      </c>
      <c r="BX102" s="44">
        <v>1.06951871657754E-2</v>
      </c>
      <c r="BY102" s="44">
        <v>0.86631016042780751</v>
      </c>
      <c r="BZ102" s="44">
        <v>0.12299465240641705</v>
      </c>
      <c r="CA102" s="44">
        <v>0.37559502046775067</v>
      </c>
      <c r="CB102" s="44">
        <v>0.73479975728155345</v>
      </c>
    </row>
    <row r="103" spans="1:80">
      <c r="A103" s="25" t="s">
        <v>54</v>
      </c>
      <c r="B103" s="24">
        <v>522</v>
      </c>
      <c r="C103" s="24">
        <v>574</v>
      </c>
      <c r="D103" s="24">
        <v>20</v>
      </c>
      <c r="E103" s="24">
        <v>14</v>
      </c>
      <c r="F103" s="24">
        <v>11</v>
      </c>
      <c r="G103" s="24">
        <v>1.078544061302682</v>
      </c>
      <c r="H103" s="24">
        <v>2.681992337164751E-2</v>
      </c>
      <c r="I103" s="24">
        <v>1.1082677165354331</v>
      </c>
      <c r="J103" s="24">
        <v>-0.1053639846743295</v>
      </c>
      <c r="K103" s="24">
        <v>1.078544061302682</v>
      </c>
      <c r="N103" t="str">
        <f t="shared" si="53"/>
        <v>2013-7-F</v>
      </c>
      <c r="O103" s="2" t="str">
        <f t="shared" si="71"/>
        <v>SY2012-2013=&gt;SY2013-2014</v>
      </c>
      <c r="P103" s="3">
        <v>2013</v>
      </c>
      <c r="Q103">
        <v>7</v>
      </c>
      <c r="R103" s="3" t="s">
        <v>53</v>
      </c>
      <c r="S103" s="14">
        <f t="shared" si="67"/>
        <v>0.7178130511463845</v>
      </c>
      <c r="T103" s="14">
        <f t="shared" si="68"/>
        <v>1.7636684303350969E-2</v>
      </c>
      <c r="U103" s="14">
        <f t="shared" si="69"/>
        <v>0.7178130511463845</v>
      </c>
      <c r="V103" s="14">
        <f t="shared" si="70"/>
        <v>0.26455026455026454</v>
      </c>
      <c r="W103" s="14">
        <f t="shared" si="72"/>
        <v>0.64464628297910243</v>
      </c>
      <c r="X103" s="15"/>
      <c r="Y103" s="15"/>
      <c r="Z103" s="15"/>
      <c r="BI103" t="str">
        <f>CONCATENATE(BK103,"-",BL103,"-",BM103)</f>
        <v>2019-7-F</v>
      </c>
      <c r="BJ103" s="2" t="str">
        <f>"SY" &amp; TEXT(BK103-1,"0000") &amp; "-" &amp; TEXT(BK103,"0000") &amp; "=&gt;SY" &amp; TEXT(BK103,"0000") &amp; "-" &amp; TEXT(BK103+1,"0000")</f>
        <v>SY2018-2019=&gt;SY2019-2020</v>
      </c>
      <c r="BK103" s="5">
        <v>2019</v>
      </c>
      <c r="BL103" s="5">
        <v>7</v>
      </c>
      <c r="BM103" s="3" t="s">
        <v>53</v>
      </c>
      <c r="BN103" s="35">
        <f>GETPIVOTDATA("Sum of thePR",pivNationCohort,"GenderCode",$R181,"SurveyYear",$P181,"YearOfEd",$Q181)</f>
        <v>1.3094841930116472</v>
      </c>
      <c r="BO103" s="35">
        <f>GETPIVOTDATA("Sum of theRR",pivNationCohort,"GenderCode",$R181,"SurveyYear",$P181,"YearOfEd",$Q181)</f>
        <v>3.3277870216306157E-3</v>
      </c>
      <c r="BP103" s="35">
        <f>GETPIVOTDATA("Sum of theTR",pivNationCohort,"GenderCode",$R181,"SurveyYear",$P181,"YearOfEd",$Q181)</f>
        <v>1.3094841930116472</v>
      </c>
      <c r="BQ103" s="35">
        <f>GETPIVOTDATA("Sum of theDR",pivNationCohort,"GenderCode",$R181,"SurveyYear",$P181,"YearOfEd",$Q181)</f>
        <v>-0.31281198003327781</v>
      </c>
      <c r="BR103" s="35">
        <f t="shared" si="73"/>
        <v>0.61108336460371881</v>
      </c>
      <c r="BS103" s="35"/>
      <c r="BV103" s="52">
        <v>12</v>
      </c>
      <c r="BW103" s="44">
        <v>0</v>
      </c>
      <c r="BX103" s="44">
        <v>2.6143790849673203E-2</v>
      </c>
      <c r="BY103" s="44">
        <v>0</v>
      </c>
      <c r="BZ103" s="44">
        <v>0.97385620915032678</v>
      </c>
      <c r="CA103" s="44">
        <v>0.3253817824373027</v>
      </c>
      <c r="CB103" s="44">
        <v>0.63656449561289663</v>
      </c>
    </row>
    <row r="104" spans="1:80">
      <c r="A104" s="25" t="s">
        <v>52</v>
      </c>
      <c r="B104" s="24">
        <v>1030</v>
      </c>
      <c r="C104" s="24">
        <v>1131</v>
      </c>
      <c r="D104" s="24">
        <v>30</v>
      </c>
      <c r="E104" s="24">
        <v>20</v>
      </c>
      <c r="F104" s="24">
        <v>18</v>
      </c>
      <c r="G104" s="24">
        <v>1.0805825242718448</v>
      </c>
      <c r="H104" s="24">
        <v>1.9417475728155338E-2</v>
      </c>
      <c r="I104" s="24">
        <v>1.1019801980198021</v>
      </c>
      <c r="J104" s="24">
        <v>-0.10000000000000009</v>
      </c>
      <c r="K104" s="24">
        <v>1.0805825242718448</v>
      </c>
      <c r="N104" t="str">
        <f t="shared" si="53"/>
        <v>2013-8-F</v>
      </c>
      <c r="O104" s="2" t="str">
        <f t="shared" si="71"/>
        <v>SY2012-2013=&gt;SY2013-2014</v>
      </c>
      <c r="P104" s="3">
        <v>2013</v>
      </c>
      <c r="Q104" s="3">
        <v>8</v>
      </c>
      <c r="R104" s="3" t="s">
        <v>53</v>
      </c>
      <c r="S104" s="14">
        <f t="shared" si="67"/>
        <v>1.0285035629453683</v>
      </c>
      <c r="T104" s="14">
        <f t="shared" si="68"/>
        <v>1.4251781472684086E-2</v>
      </c>
      <c r="U104" s="14">
        <f t="shared" si="69"/>
        <v>1.0285035629453683</v>
      </c>
      <c r="V104" s="14">
        <f t="shared" si="70"/>
        <v>-4.2755344418052399E-2</v>
      </c>
      <c r="W104" s="14">
        <f t="shared" si="72"/>
        <v>0.46273551529540508</v>
      </c>
      <c r="X104" s="14"/>
      <c r="Y104" s="14"/>
      <c r="Z104" s="14"/>
      <c r="BI104" t="str">
        <f>CONCATENATE(BK104,"-",BL104,"-",BM104)</f>
        <v>2019-8-F</v>
      </c>
      <c r="BJ104" s="2" t="str">
        <f>"SY" &amp; TEXT(BK104-1,"0000") &amp; "-" &amp; TEXT(BK104,"0000") &amp; "=&gt;SY" &amp; TEXT(BK104,"0000") &amp; "-" &amp; TEXT(BK104+1,"0000")</f>
        <v>SY2018-2019=&gt;SY2019-2020</v>
      </c>
      <c r="BK104" s="5">
        <v>2019</v>
      </c>
      <c r="BL104" s="2">
        <v>8</v>
      </c>
      <c r="BM104" s="3" t="s">
        <v>53</v>
      </c>
      <c r="BN104" s="35">
        <f>GETPIVOTDATA("Sum of thePR",pivNationCohort,"GenderCode",$R182,"SurveyYear",$P182,"YearOfEd",$Q182)</f>
        <v>0.63877822045152721</v>
      </c>
      <c r="BO104" s="35">
        <f>GETPIVOTDATA("Sum of theRR",pivNationCohort,"GenderCode",$R182,"SurveyYear",$P182,"YearOfEd",$Q182)</f>
        <v>7.9681274900398405E-3</v>
      </c>
      <c r="BP104" s="35">
        <f>GETPIVOTDATA("Sum of theTR",pivNationCohort,"GenderCode",$R182,"SurveyYear",$P182,"YearOfEd",$Q182)</f>
        <v>0.63877822045152721</v>
      </c>
      <c r="BQ104" s="35">
        <f>GETPIVOTDATA("Sum of theDR",pivNationCohort,"GenderCode",$R182,"SurveyYear",$P182,"YearOfEd",$Q182)</f>
        <v>0.35325365205843295</v>
      </c>
      <c r="BR104" s="49">
        <f t="shared" si="73"/>
        <v>0.80020400656094293</v>
      </c>
      <c r="BS104" s="35"/>
      <c r="BV104" s="43" t="s">
        <v>54</v>
      </c>
      <c r="BW104" s="44">
        <v>0.81627349351521739</v>
      </c>
      <c r="BX104" s="44">
        <v>2.5559696039730392E-2</v>
      </c>
      <c r="BY104" s="44">
        <v>0.81627349351521739</v>
      </c>
      <c r="BZ104" s="44">
        <v>0.15816681044505213</v>
      </c>
      <c r="CA104" s="44">
        <v>0.5875287403163082</v>
      </c>
      <c r="CB104" s="44">
        <v>0.78687150162638253</v>
      </c>
    </row>
    <row r="105" spans="1:80">
      <c r="A105" s="23">
        <v>8</v>
      </c>
      <c r="B105" s="24">
        <v>1706</v>
      </c>
      <c r="C105" s="24">
        <v>2090</v>
      </c>
      <c r="D105" s="24">
        <v>30</v>
      </c>
      <c r="E105" s="24">
        <v>36</v>
      </c>
      <c r="F105" s="24">
        <v>102</v>
      </c>
      <c r="G105" s="24">
        <v>1.1652989449003517</v>
      </c>
      <c r="H105" s="24">
        <v>2.1101992966002344E-2</v>
      </c>
      <c r="I105" s="24">
        <v>1.1904191616766466</v>
      </c>
      <c r="J105" s="24">
        <v>-0.18640093786635403</v>
      </c>
      <c r="K105" s="24">
        <v>1.1652989449003517</v>
      </c>
      <c r="N105" t="str">
        <f t="shared" si="53"/>
        <v>2013-9-F</v>
      </c>
      <c r="O105" s="2" t="str">
        <f t="shared" si="71"/>
        <v>SY2012-2013=&gt;SY2013-2014</v>
      </c>
      <c r="P105" s="3">
        <v>2013</v>
      </c>
      <c r="Q105">
        <v>9</v>
      </c>
      <c r="R105" s="3" t="s">
        <v>53</v>
      </c>
      <c r="S105" s="14">
        <f t="shared" si="67"/>
        <v>0.88800000000000001</v>
      </c>
      <c r="T105" s="14">
        <f t="shared" si="68"/>
        <v>0.13866666666666666</v>
      </c>
      <c r="U105" s="14">
        <f t="shared" si="69"/>
        <v>0.88800000000000001</v>
      </c>
      <c r="V105" s="14">
        <f t="shared" si="70"/>
        <v>-2.6666666666666616E-2</v>
      </c>
      <c r="W105" s="14">
        <f t="shared" si="72"/>
        <v>0.47592512618268507</v>
      </c>
      <c r="X105" s="14">
        <v>1</v>
      </c>
      <c r="Y105" s="14"/>
      <c r="Z105" s="14"/>
      <c r="BI105" t="str">
        <f>CONCATENATE(BK105,"-",BL105,"-",BM105)</f>
        <v>2019-9-F</v>
      </c>
      <c r="BJ105" s="2" t="str">
        <f>"SY" &amp; TEXT(BK105-1,"0000") &amp; "-" &amp; TEXT(BK105,"0000") &amp; "=&gt;SY" &amp; TEXT(BK105,"0000") &amp; "-" &amp; TEXT(BK105+1,"0000")</f>
        <v>SY2018-2019=&gt;SY2019-2020</v>
      </c>
      <c r="BK105" s="5">
        <v>2019</v>
      </c>
      <c r="BL105" s="5">
        <v>9</v>
      </c>
      <c r="BM105" s="3" t="s">
        <v>53</v>
      </c>
      <c r="BN105" s="35">
        <f>GETPIVOTDATA("Sum of thePR",pivNationCohort,"GenderCode",$R183,"SurveyYear",$P183,"YearOfEd",$Q183)</f>
        <v>0.86250000000000004</v>
      </c>
      <c r="BO105" s="35">
        <f>GETPIVOTDATA("Sum of theRR",pivNationCohort,"GenderCode",$R183,"SurveyYear",$P183,"YearOfEd",$Q183)</f>
        <v>1.4583333333333334E-2</v>
      </c>
      <c r="BP105" s="35">
        <f>GETPIVOTDATA("Sum of theTR",pivNationCohort,"GenderCode",$R183,"SurveyYear",$P183,"YearOfEd",$Q183)</f>
        <v>0.86250000000000004</v>
      </c>
      <c r="BQ105" s="35">
        <f>GETPIVOTDATA("Sum of theDR",pivNationCohort,"GenderCode",$R183,"SurveyYear",$P183,"YearOfEd",$Q183)</f>
        <v>0.12291666666666667</v>
      </c>
      <c r="BR105" s="35">
        <f>BP104*BR104</f>
        <v>0.51115289130918129</v>
      </c>
      <c r="BS105" s="35">
        <v>1</v>
      </c>
      <c r="BV105" s="52">
        <v>0</v>
      </c>
      <c r="BW105" s="44">
        <v>0.90443686006825941</v>
      </c>
      <c r="BX105" s="44">
        <v>5.1194539249146756E-3</v>
      </c>
      <c r="BY105" s="44">
        <v>0.90443686006825941</v>
      </c>
      <c r="BZ105" s="44">
        <v>9.0443686006825952E-2</v>
      </c>
      <c r="CA105" s="44"/>
      <c r="CB105" s="44"/>
    </row>
    <row r="106" spans="1:80">
      <c r="A106" s="25" t="s">
        <v>53</v>
      </c>
      <c r="B106" s="24">
        <v>413</v>
      </c>
      <c r="C106" s="24">
        <v>520</v>
      </c>
      <c r="D106" s="24">
        <v>6</v>
      </c>
      <c r="E106" s="24">
        <v>7</v>
      </c>
      <c r="F106" s="24">
        <v>30</v>
      </c>
      <c r="G106" s="24">
        <v>1.1864406779661016</v>
      </c>
      <c r="H106" s="24">
        <v>1.6949152542372881E-2</v>
      </c>
      <c r="I106" s="24">
        <v>1.2068965517241379</v>
      </c>
      <c r="J106" s="24">
        <v>-0.20338983050847448</v>
      </c>
      <c r="K106" s="24">
        <v>1.1864406779661016</v>
      </c>
      <c r="N106" t="str">
        <f t="shared" si="53"/>
        <v>2013-10-F</v>
      </c>
      <c r="O106" s="2" t="str">
        <f t="shared" si="71"/>
        <v>SY2012-2013=&gt;SY2013-2014</v>
      </c>
      <c r="P106" s="3">
        <v>2013</v>
      </c>
      <c r="Q106" s="3">
        <v>10</v>
      </c>
      <c r="R106" s="3" t="s">
        <v>53</v>
      </c>
      <c r="S106" s="14">
        <f t="shared" si="67"/>
        <v>0.78830083565459608</v>
      </c>
      <c r="T106" s="14">
        <f t="shared" si="68"/>
        <v>3.3426183844011144E-2</v>
      </c>
      <c r="U106" s="14">
        <f t="shared" si="69"/>
        <v>0.78830083565459608</v>
      </c>
      <c r="V106" s="14">
        <f t="shared" si="70"/>
        <v>0.17827298050139273</v>
      </c>
      <c r="W106" s="14">
        <f t="shared" si="72"/>
        <v>0.42262151205022436</v>
      </c>
      <c r="X106" s="14">
        <f>U105*X105</f>
        <v>0.88800000000000001</v>
      </c>
      <c r="Y106" s="14"/>
      <c r="Z106" s="14"/>
      <c r="BI106" t="str">
        <f>CONCATENATE(BK106,"-",BL106,"-",BM106)</f>
        <v>2019-10-F</v>
      </c>
      <c r="BJ106" s="2" t="str">
        <f>"SY" &amp; TEXT(BK106-1,"0000") &amp; "-" &amp; TEXT(BK106,"0000") &amp; "=&gt;SY" &amp; TEXT(BK106,"0000") &amp; "-" &amp; TEXT(BK106+1,"0000")</f>
        <v>SY2018-2019=&gt;SY2019-2020</v>
      </c>
      <c r="BK106" s="5">
        <v>2019</v>
      </c>
      <c r="BL106" s="2">
        <v>10</v>
      </c>
      <c r="BM106" s="3" t="s">
        <v>53</v>
      </c>
      <c r="BN106" s="35">
        <f>GETPIVOTDATA("Sum of thePR",pivNationCohort,"GenderCode",$R184,"SurveyYear",$P184,"YearOfEd",$Q184)</f>
        <v>0.85194174757281549</v>
      </c>
      <c r="BO106" s="35">
        <f>GETPIVOTDATA("Sum of theRR",pivNationCohort,"GenderCode",$R184,"SurveyYear",$P184,"YearOfEd",$Q184)</f>
        <v>9.7087378640776691E-3</v>
      </c>
      <c r="BP106" s="35">
        <f>GETPIVOTDATA("Sum of theTR",pivNationCohort,"GenderCode",$R184,"SurveyYear",$P184,"YearOfEd",$Q184)</f>
        <v>0.85194174757281549</v>
      </c>
      <c r="BQ106" s="35">
        <f>GETPIVOTDATA("Sum of theDR",pivNationCohort,"GenderCode",$R184,"SurveyYear",$P184,"YearOfEd",$Q184)</f>
        <v>0.13834951456310685</v>
      </c>
      <c r="BR106" s="35">
        <f>BP105*BR105</f>
        <v>0.44086936875416888</v>
      </c>
      <c r="BS106" s="35">
        <f>BP105*BS105</f>
        <v>0.86250000000000004</v>
      </c>
      <c r="BV106" s="52">
        <v>1</v>
      </c>
      <c r="BW106" s="44">
        <v>0.8887096774193548</v>
      </c>
      <c r="BX106" s="44">
        <v>3.870967741935484E-2</v>
      </c>
      <c r="BY106" s="44">
        <v>0.8887096774193548</v>
      </c>
      <c r="BZ106" s="44">
        <v>7.2580645161290369E-2</v>
      </c>
      <c r="CA106" s="44">
        <v>1</v>
      </c>
      <c r="CB106" s="44"/>
    </row>
    <row r="107" spans="1:80">
      <c r="A107" s="25" t="s">
        <v>54</v>
      </c>
      <c r="B107" s="24">
        <v>440</v>
      </c>
      <c r="C107" s="24">
        <v>525</v>
      </c>
      <c r="D107" s="24">
        <v>9</v>
      </c>
      <c r="E107" s="24">
        <v>11</v>
      </c>
      <c r="F107" s="24">
        <v>21</v>
      </c>
      <c r="G107" s="24">
        <v>1.1454545454545455</v>
      </c>
      <c r="H107" s="24">
        <v>2.5000000000000001E-2</v>
      </c>
      <c r="I107" s="24">
        <v>1.174825174825175</v>
      </c>
      <c r="J107" s="24">
        <v>-0.17045454545454541</v>
      </c>
      <c r="K107" s="24">
        <v>1.1454545454545455</v>
      </c>
      <c r="N107" t="str">
        <f t="shared" si="53"/>
        <v>2013-11-F</v>
      </c>
      <c r="O107" s="2" t="str">
        <f t="shared" si="71"/>
        <v>SY2012-2013=&gt;SY2013-2014</v>
      </c>
      <c r="P107" s="3">
        <v>2013</v>
      </c>
      <c r="Q107">
        <v>11</v>
      </c>
      <c r="R107" s="3" t="s">
        <v>53</v>
      </c>
      <c r="S107" s="14">
        <f t="shared" si="67"/>
        <v>0.94482758620689655</v>
      </c>
      <c r="T107" s="14">
        <f t="shared" si="68"/>
        <v>6.8965517241379309E-3</v>
      </c>
      <c r="U107" s="14">
        <f t="shared" si="69"/>
        <v>0.94482758620689655</v>
      </c>
      <c r="V107" s="14">
        <f t="shared" si="70"/>
        <v>4.8275862068965503E-2</v>
      </c>
      <c r="W107" s="14">
        <f t="shared" si="72"/>
        <v>0.33315289111480079</v>
      </c>
      <c r="X107" s="14">
        <f t="shared" ref="X107:X108" si="74">U106*X106</f>
        <v>0.70001114206128134</v>
      </c>
      <c r="Y107" s="14"/>
      <c r="Z107" s="14"/>
      <c r="BI107" t="str">
        <f>CONCATENATE(BK107,"-",BL107,"-",BM107)</f>
        <v>2019-11-F</v>
      </c>
      <c r="BJ107" s="2" t="str">
        <f>"SY" &amp; TEXT(BK107-1,"0000") &amp; "-" &amp; TEXT(BK107,"0000") &amp; "=&gt;SY" &amp; TEXT(BK107,"0000") &amp; "-" &amp; TEXT(BK107+1,"0000")</f>
        <v>SY2018-2019=&gt;SY2019-2020</v>
      </c>
      <c r="BK107" s="5">
        <v>2019</v>
      </c>
      <c r="BL107" s="5">
        <v>11</v>
      </c>
      <c r="BM107" s="3" t="s">
        <v>53</v>
      </c>
      <c r="BN107" s="35">
        <f>GETPIVOTDATA("Sum of thePR",pivNationCohort,"GenderCode",$R185,"SurveyYear",$P185,"YearOfEd",$Q185)</f>
        <v>0.86631016042780751</v>
      </c>
      <c r="BO107" s="35">
        <f>GETPIVOTDATA("Sum of theRR",pivNationCohort,"GenderCode",$R185,"SurveyYear",$P185,"YearOfEd",$Q185)</f>
        <v>1.06951871657754E-2</v>
      </c>
      <c r="BP107" s="35">
        <f>GETPIVOTDATA("Sum of theTR",pivNationCohort,"GenderCode",$R185,"SurveyYear",$P185,"YearOfEd",$Q185)</f>
        <v>0.86631016042780751</v>
      </c>
      <c r="BQ107" s="35">
        <f>GETPIVOTDATA("Sum of theDR",pivNationCohort,"GenderCode",$R185,"SurveyYear",$P185,"YearOfEd",$Q185)</f>
        <v>0.12299465240641705</v>
      </c>
      <c r="BR107" s="35">
        <f t="shared" ref="BR107:BR108" si="75">BP106*BR106</f>
        <v>0.37559502046775067</v>
      </c>
      <c r="BS107" s="35">
        <f t="shared" ref="BS107:BS108" si="76">BP106*BS106</f>
        <v>0.73479975728155345</v>
      </c>
      <c r="BV107" s="52">
        <v>2</v>
      </c>
      <c r="BW107" s="44">
        <v>0.89703588143525737</v>
      </c>
      <c r="BX107" s="44">
        <v>4.6801872074882997E-2</v>
      </c>
      <c r="BY107" s="44">
        <v>0.89703588143525737</v>
      </c>
      <c r="BZ107" s="44">
        <v>5.616224648985968E-2</v>
      </c>
      <c r="CA107" s="44">
        <v>0.8887096774193548</v>
      </c>
      <c r="CB107" s="44"/>
    </row>
    <row r="108" spans="1:80">
      <c r="A108" s="25" t="s">
        <v>52</v>
      </c>
      <c r="B108" s="24">
        <v>853</v>
      </c>
      <c r="C108" s="24">
        <v>1045</v>
      </c>
      <c r="D108" s="24">
        <v>15</v>
      </c>
      <c r="E108" s="24">
        <v>18</v>
      </c>
      <c r="F108" s="24">
        <v>51</v>
      </c>
      <c r="G108" s="24">
        <v>1.1652989449003517</v>
      </c>
      <c r="H108" s="24">
        <v>2.1101992966002344E-2</v>
      </c>
      <c r="I108" s="24">
        <v>1.1904191616766466</v>
      </c>
      <c r="J108" s="24">
        <v>-0.18640093786635403</v>
      </c>
      <c r="K108" s="24">
        <v>1.1652989449003517</v>
      </c>
      <c r="N108" t="str">
        <f t="shared" si="53"/>
        <v>2013-12-F</v>
      </c>
      <c r="O108" s="2" t="str">
        <f t="shared" si="71"/>
        <v>SY2012-2013=&gt;SY2013-2014</v>
      </c>
      <c r="P108" s="3">
        <v>2013</v>
      </c>
      <c r="Q108" s="3">
        <v>12</v>
      </c>
      <c r="R108" s="3" t="s">
        <v>53</v>
      </c>
      <c r="S108" s="14">
        <f t="shared" si="67"/>
        <v>0</v>
      </c>
      <c r="T108" s="14">
        <f t="shared" si="68"/>
        <v>0</v>
      </c>
      <c r="U108" s="14">
        <f t="shared" si="69"/>
        <v>0</v>
      </c>
      <c r="V108" s="14">
        <f t="shared" si="70"/>
        <v>1</v>
      </c>
      <c r="W108" s="14">
        <f t="shared" si="72"/>
        <v>0.31477204194984626</v>
      </c>
      <c r="X108" s="14">
        <f t="shared" si="74"/>
        <v>0.66138983767169346</v>
      </c>
      <c r="Y108" s="14"/>
      <c r="Z108" s="14"/>
      <c r="BI108" t="str">
        <f>CONCATENATE(BK108,"-",BL108,"-",BM108)</f>
        <v>2019-12-F</v>
      </c>
      <c r="BJ108" s="45" t="str">
        <f>"SY" &amp; TEXT(BK108-1,"0000") &amp; "-" &amp; TEXT(BK108,"0000") &amp; "=&gt;SY" &amp; TEXT(BK108,"0000") &amp; "-" &amp; TEXT(BK108+1,"0000")</f>
        <v>SY2018-2019=&gt;SY2019-2020</v>
      </c>
      <c r="BK108" s="46">
        <v>2019</v>
      </c>
      <c r="BL108" s="45">
        <v>12</v>
      </c>
      <c r="BM108" s="45" t="s">
        <v>53</v>
      </c>
      <c r="BN108" s="50">
        <f>GETPIVOTDATA("Sum of thePR",pivNationCohort,"GenderCode",$R186,"SurveyYear",$P186,"YearOfEd",$Q186)</f>
        <v>0</v>
      </c>
      <c r="BO108" s="50">
        <f>GETPIVOTDATA("Sum of theRR",pivNationCohort,"GenderCode",$R186,"SurveyYear",$P186,"YearOfEd",$Q186)</f>
        <v>2.6143790849673203E-2</v>
      </c>
      <c r="BP108" s="50">
        <f>GETPIVOTDATA("Sum of theTR",pivNationCohort,"GenderCode",$R186,"SurveyYear",$P186,"YearOfEd",$Q186)</f>
        <v>0</v>
      </c>
      <c r="BQ108" s="50">
        <f>GETPIVOTDATA("Sum of theDR",pivNationCohort,"GenderCode",$R186,"SurveyYear",$P186,"YearOfEd",$Q186)</f>
        <v>0.97385620915032678</v>
      </c>
      <c r="BR108" s="50">
        <f t="shared" si="75"/>
        <v>0.3253817824373027</v>
      </c>
      <c r="BS108" s="51">
        <f t="shared" si="76"/>
        <v>0.63656449561289663</v>
      </c>
      <c r="BV108" s="52">
        <v>3</v>
      </c>
      <c r="BW108" s="44">
        <v>0.9183006535947712</v>
      </c>
      <c r="BX108" s="44">
        <v>4.5751633986928102E-2</v>
      </c>
      <c r="BY108" s="44">
        <v>0.9183006535947712</v>
      </c>
      <c r="BZ108" s="44">
        <v>3.5947712418300748E-2</v>
      </c>
      <c r="CA108" s="44">
        <v>0.79720446882391416</v>
      </c>
      <c r="CB108" s="44"/>
    </row>
    <row r="109" spans="1:80">
      <c r="A109" s="23">
        <v>9</v>
      </c>
      <c r="B109" s="24">
        <v>1868</v>
      </c>
      <c r="C109" s="24">
        <v>1666</v>
      </c>
      <c r="D109" s="24">
        <v>204</v>
      </c>
      <c r="E109" s="24">
        <v>102</v>
      </c>
      <c r="F109" s="24">
        <v>46</v>
      </c>
      <c r="G109" s="24">
        <v>0.86723768736616702</v>
      </c>
      <c r="H109" s="24">
        <v>5.460385438972163E-2</v>
      </c>
      <c r="I109" s="24">
        <v>0.91732729331823326</v>
      </c>
      <c r="J109" s="24">
        <v>7.8158458244111384E-2</v>
      </c>
      <c r="K109" s="24">
        <v>0.86723768736616702</v>
      </c>
      <c r="N109" t="str">
        <f t="shared" si="53"/>
        <v>2014-0-F</v>
      </c>
      <c r="O109" s="2" t="str">
        <f t="shared" si="71"/>
        <v>SY2013-2014=&gt;SY2014-2015</v>
      </c>
      <c r="P109" s="5">
        <v>2014</v>
      </c>
      <c r="Q109">
        <v>0</v>
      </c>
      <c r="R109" s="3" t="s">
        <v>53</v>
      </c>
      <c r="S109" s="14">
        <f t="shared" si="67"/>
        <v>0.78978102189781019</v>
      </c>
      <c r="T109" s="14">
        <f t="shared" si="68"/>
        <v>2.6277372262773723E-2</v>
      </c>
      <c r="U109" s="14">
        <f t="shared" si="69"/>
        <v>0.78978102189781019</v>
      </c>
      <c r="V109" s="14">
        <f t="shared" si="70"/>
        <v>0.1839416058394161</v>
      </c>
      <c r="W109" s="14"/>
      <c r="X109" s="15"/>
      <c r="Y109" s="15"/>
      <c r="Z109" s="15"/>
      <c r="BV109" s="52">
        <v>4</v>
      </c>
      <c r="BW109" s="44">
        <v>0.939873417721519</v>
      </c>
      <c r="BX109" s="44">
        <v>3.4810126582278479E-2</v>
      </c>
      <c r="BY109" s="44">
        <v>0.939873417721519</v>
      </c>
      <c r="BZ109" s="44">
        <v>2.5316455696202556E-2</v>
      </c>
      <c r="CA109" s="44">
        <v>0.73207338476967276</v>
      </c>
      <c r="CB109" s="44"/>
    </row>
    <row r="110" spans="1:80">
      <c r="A110" s="25" t="s">
        <v>53</v>
      </c>
      <c r="B110" s="24">
        <v>485</v>
      </c>
      <c r="C110" s="24">
        <v>448</v>
      </c>
      <c r="D110" s="24">
        <v>52</v>
      </c>
      <c r="E110" s="24">
        <v>30</v>
      </c>
      <c r="F110" s="24">
        <v>12</v>
      </c>
      <c r="G110" s="24">
        <v>0.89896907216494848</v>
      </c>
      <c r="H110" s="24">
        <v>6.1855670103092786E-2</v>
      </c>
      <c r="I110" s="24">
        <v>0.95824175824175828</v>
      </c>
      <c r="J110" s="24">
        <v>3.9175257731958735E-2</v>
      </c>
      <c r="K110" s="24">
        <v>0.89896907216494848</v>
      </c>
      <c r="N110" t="str">
        <f t="shared" si="53"/>
        <v>2014-1-F</v>
      </c>
      <c r="O110" s="2" t="str">
        <f t="shared" si="71"/>
        <v>SY2013-2014=&gt;SY2014-2015</v>
      </c>
      <c r="P110" s="5">
        <v>2014</v>
      </c>
      <c r="Q110" s="5">
        <v>1</v>
      </c>
      <c r="R110" s="3" t="s">
        <v>53</v>
      </c>
      <c r="S110" s="14">
        <f t="shared" si="67"/>
        <v>0.90753911806543386</v>
      </c>
      <c r="T110" s="14">
        <f t="shared" si="68"/>
        <v>4.9786628733997154E-2</v>
      </c>
      <c r="U110" s="14">
        <f t="shared" si="69"/>
        <v>0.90753911806543386</v>
      </c>
      <c r="V110" s="14">
        <f t="shared" si="70"/>
        <v>4.2674253200568946E-2</v>
      </c>
      <c r="W110" s="14">
        <v>1</v>
      </c>
      <c r="X110" s="15"/>
      <c r="Y110" s="15"/>
      <c r="Z110" s="15"/>
      <c r="BV110" s="52">
        <v>5</v>
      </c>
      <c r="BW110" s="44">
        <v>0.86499215070643642</v>
      </c>
      <c r="BX110" s="44">
        <v>4.2386185243328101E-2</v>
      </c>
      <c r="BY110" s="44">
        <v>0.86499215070643642</v>
      </c>
      <c r="BZ110" s="44">
        <v>9.262166405023553E-2</v>
      </c>
      <c r="CA110" s="44">
        <v>0.68805631416643298</v>
      </c>
      <c r="CB110" s="44"/>
    </row>
    <row r="111" spans="1:80">
      <c r="A111" s="25" t="s">
        <v>54</v>
      </c>
      <c r="B111" s="24">
        <v>449</v>
      </c>
      <c r="C111" s="24">
        <v>385</v>
      </c>
      <c r="D111" s="24">
        <v>50</v>
      </c>
      <c r="E111" s="24">
        <v>21</v>
      </c>
      <c r="F111" s="24">
        <v>11</v>
      </c>
      <c r="G111" s="24">
        <v>0.83296213808463249</v>
      </c>
      <c r="H111" s="24">
        <v>4.6770601336302897E-2</v>
      </c>
      <c r="I111" s="24">
        <v>0.87383177570093462</v>
      </c>
      <c r="J111" s="24">
        <v>0.12026726057906467</v>
      </c>
      <c r="K111" s="24">
        <v>0.83296213808463249</v>
      </c>
      <c r="N111" t="str">
        <f t="shared" si="53"/>
        <v>2014-2-F</v>
      </c>
      <c r="O111" s="2" t="str">
        <f t="shared" si="71"/>
        <v>SY2013-2014=&gt;SY2014-2015</v>
      </c>
      <c r="P111" s="5">
        <v>2014</v>
      </c>
      <c r="Q111">
        <v>2</v>
      </c>
      <c r="R111" s="3" t="s">
        <v>53</v>
      </c>
      <c r="S111" s="14">
        <f t="shared" si="67"/>
        <v>1.0288753799392096</v>
      </c>
      <c r="T111" s="14">
        <f t="shared" si="68"/>
        <v>5.7750759878419454E-2</v>
      </c>
      <c r="U111" s="14">
        <f t="shared" si="69"/>
        <v>1.0288753799392096</v>
      </c>
      <c r="V111" s="14">
        <f t="shared" si="70"/>
        <v>-8.6626139817629122E-2</v>
      </c>
      <c r="W111" s="14">
        <f>U110*W110</f>
        <v>0.90753911806543386</v>
      </c>
      <c r="X111" s="15"/>
      <c r="Y111" s="15"/>
      <c r="Z111" s="15"/>
      <c r="BV111" s="52">
        <v>6</v>
      </c>
      <c r="BW111" s="44">
        <v>0.89482200647249188</v>
      </c>
      <c r="BX111" s="44">
        <v>1.7799352750809062E-2</v>
      </c>
      <c r="BY111" s="44">
        <v>0.89482200647249188</v>
      </c>
      <c r="BZ111" s="44">
        <v>8.7378640776699101E-2</v>
      </c>
      <c r="CA111" s="44">
        <v>0.59516331099796638</v>
      </c>
      <c r="CB111" s="44"/>
    </row>
    <row r="112" spans="1:80">
      <c r="A112" s="25" t="s">
        <v>52</v>
      </c>
      <c r="B112" s="24">
        <v>934</v>
      </c>
      <c r="C112" s="24">
        <v>833</v>
      </c>
      <c r="D112" s="24">
        <v>102</v>
      </c>
      <c r="E112" s="24">
        <v>51</v>
      </c>
      <c r="F112" s="24">
        <v>23</v>
      </c>
      <c r="G112" s="24">
        <v>0.86723768736616702</v>
      </c>
      <c r="H112" s="24">
        <v>5.460385438972163E-2</v>
      </c>
      <c r="I112" s="24">
        <v>0.91732729331823326</v>
      </c>
      <c r="J112" s="24">
        <v>7.8158458244111384E-2</v>
      </c>
      <c r="K112" s="24">
        <v>0.86723768736616702</v>
      </c>
      <c r="N112" t="str">
        <f t="shared" si="53"/>
        <v>2014-3-F</v>
      </c>
      <c r="O112" s="2" t="str">
        <f t="shared" si="71"/>
        <v>SY2013-2014=&gt;SY2014-2015</v>
      </c>
      <c r="P112" s="5">
        <v>2014</v>
      </c>
      <c r="Q112" s="5">
        <v>3</v>
      </c>
      <c r="R112" s="3" t="s">
        <v>53</v>
      </c>
      <c r="S112" s="14">
        <f t="shared" si="67"/>
        <v>0.98076923076923073</v>
      </c>
      <c r="T112" s="14">
        <f t="shared" si="68"/>
        <v>4.0064102564102567E-2</v>
      </c>
      <c r="U112" s="14">
        <f t="shared" si="69"/>
        <v>0.98076923076923073</v>
      </c>
      <c r="V112" s="14">
        <f t="shared" si="70"/>
        <v>-2.0833333333333259E-2</v>
      </c>
      <c r="W112" s="14">
        <f t="shared" ref="W112:W121" si="77">U111*W111</f>
        <v>0.9337446549092685</v>
      </c>
      <c r="X112" s="15"/>
      <c r="Y112" s="15"/>
      <c r="Z112" s="15"/>
      <c r="BV112" s="52">
        <v>7</v>
      </c>
      <c r="BW112" s="44">
        <v>1.1666666666666667</v>
      </c>
      <c r="BX112" s="44">
        <v>2.1035598705501618E-2</v>
      </c>
      <c r="BY112" s="44">
        <v>1.1666666666666667</v>
      </c>
      <c r="BZ112" s="44">
        <v>-0.18770226537216828</v>
      </c>
      <c r="CA112" s="44">
        <v>0.53256522812601192</v>
      </c>
      <c r="CB112" s="44"/>
    </row>
    <row r="113" spans="1:80">
      <c r="A113" s="23">
        <v>10</v>
      </c>
      <c r="B113" s="24">
        <v>1326</v>
      </c>
      <c r="C113" s="24">
        <v>1254</v>
      </c>
      <c r="D113" s="24">
        <v>50</v>
      </c>
      <c r="E113" s="24">
        <v>46</v>
      </c>
      <c r="F113" s="24">
        <v>34</v>
      </c>
      <c r="G113" s="24">
        <v>0.92006033182503766</v>
      </c>
      <c r="H113" s="24">
        <v>3.4690799396681751E-2</v>
      </c>
      <c r="I113" s="24">
        <v>0.95312499999999989</v>
      </c>
      <c r="J113" s="24">
        <v>4.5248868778280604E-2</v>
      </c>
      <c r="K113" s="24">
        <v>0.92006033182503766</v>
      </c>
      <c r="N113" t="str">
        <f t="shared" si="53"/>
        <v>2014-4-F</v>
      </c>
      <c r="O113" s="2" t="str">
        <f t="shared" si="71"/>
        <v>SY2013-2014=&gt;SY2014-2015</v>
      </c>
      <c r="P113" s="5">
        <v>2014</v>
      </c>
      <c r="Q113">
        <v>4</v>
      </c>
      <c r="R113" s="3" t="s">
        <v>53</v>
      </c>
      <c r="S113" s="14">
        <f t="shared" si="67"/>
        <v>1.008361204013378</v>
      </c>
      <c r="T113" s="14">
        <f t="shared" si="68"/>
        <v>2.6755852842809364E-2</v>
      </c>
      <c r="U113" s="14">
        <f t="shared" si="69"/>
        <v>1.008361204013378</v>
      </c>
      <c r="V113" s="14">
        <f t="shared" si="70"/>
        <v>-3.5117056856187379E-2</v>
      </c>
      <c r="W113" s="14">
        <f t="shared" si="77"/>
        <v>0.91578802693024408</v>
      </c>
      <c r="X113" s="15"/>
      <c r="Y113" s="15"/>
      <c r="Z113" s="15"/>
      <c r="BV113" s="52">
        <v>8</v>
      </c>
      <c r="BW113" s="44">
        <v>0.61118690313778989</v>
      </c>
      <c r="BX113" s="44">
        <v>8.1855388813096858E-3</v>
      </c>
      <c r="BY113" s="44">
        <v>0.61118690313778989</v>
      </c>
      <c r="BZ113" s="44">
        <v>0.38062755798090042</v>
      </c>
      <c r="CA113" s="44">
        <v>0.62132609948034734</v>
      </c>
      <c r="CB113" s="44"/>
    </row>
    <row r="114" spans="1:80">
      <c r="A114" s="25" t="s">
        <v>53</v>
      </c>
      <c r="B114" s="24">
        <v>345</v>
      </c>
      <c r="C114" s="24">
        <v>330</v>
      </c>
      <c r="D114" s="24">
        <v>12</v>
      </c>
      <c r="E114" s="24">
        <v>12</v>
      </c>
      <c r="F114" s="24">
        <v>8</v>
      </c>
      <c r="G114" s="24">
        <v>0.93333333333333335</v>
      </c>
      <c r="H114" s="24">
        <v>3.4782608695652174E-2</v>
      </c>
      <c r="I114" s="24">
        <v>0.96696696696696705</v>
      </c>
      <c r="J114" s="24">
        <v>3.1884057971014457E-2</v>
      </c>
      <c r="K114" s="24">
        <v>0.93333333333333335</v>
      </c>
      <c r="N114" t="str">
        <f t="shared" si="53"/>
        <v>2014-5-F</v>
      </c>
      <c r="O114" s="2" t="str">
        <f t="shared" si="71"/>
        <v>SY2013-2014=&gt;SY2014-2015</v>
      </c>
      <c r="P114" s="5">
        <v>2014</v>
      </c>
      <c r="Q114" s="5">
        <v>5</v>
      </c>
      <c r="R114" s="3" t="s">
        <v>53</v>
      </c>
      <c r="S114" s="14">
        <f t="shared" si="67"/>
        <v>0.99814814814814812</v>
      </c>
      <c r="T114" s="14">
        <f t="shared" si="68"/>
        <v>2.9629629629629631E-2</v>
      </c>
      <c r="U114" s="14">
        <f t="shared" si="69"/>
        <v>0.99814814814814812</v>
      </c>
      <c r="V114" s="14">
        <f t="shared" si="70"/>
        <v>-2.7777777777777679E-2</v>
      </c>
      <c r="W114" s="14">
        <f t="shared" si="77"/>
        <v>0.92344511745641678</v>
      </c>
      <c r="X114" s="15"/>
      <c r="Y114" s="15"/>
      <c r="Z114" s="15"/>
      <c r="BV114" s="52">
        <v>9</v>
      </c>
      <c r="BW114" s="44">
        <v>0.87061403508771928</v>
      </c>
      <c r="BX114" s="44">
        <v>2.1929824561403508E-2</v>
      </c>
      <c r="BY114" s="44">
        <v>0.87061403508771928</v>
      </c>
      <c r="BZ114" s="44">
        <v>0.10745614035087725</v>
      </c>
      <c r="CA114" s="44">
        <v>0.37974637458007587</v>
      </c>
      <c r="CB114" s="44">
        <v>1</v>
      </c>
    </row>
    <row r="115" spans="1:80">
      <c r="A115" s="25" t="s">
        <v>54</v>
      </c>
      <c r="B115" s="24">
        <v>318</v>
      </c>
      <c r="C115" s="24">
        <v>297</v>
      </c>
      <c r="D115" s="24">
        <v>13</v>
      </c>
      <c r="E115" s="24">
        <v>11</v>
      </c>
      <c r="F115" s="24">
        <v>9</v>
      </c>
      <c r="G115" s="24">
        <v>0.90566037735849059</v>
      </c>
      <c r="H115" s="24">
        <v>3.4591194968553458E-2</v>
      </c>
      <c r="I115" s="24">
        <v>0.93811074918566772</v>
      </c>
      <c r="J115" s="24">
        <v>5.9748427672955962E-2</v>
      </c>
      <c r="K115" s="24">
        <v>0.90566037735849059</v>
      </c>
      <c r="N115" t="str">
        <f t="shared" si="53"/>
        <v>2014-6-F</v>
      </c>
      <c r="O115" s="2" t="str">
        <f t="shared" si="71"/>
        <v>SY2013-2014=&gt;SY2014-2015</v>
      </c>
      <c r="P115" s="5">
        <v>2014</v>
      </c>
      <c r="Q115">
        <v>6</v>
      </c>
      <c r="R115" s="3" t="s">
        <v>53</v>
      </c>
      <c r="S115" s="14">
        <f t="shared" si="67"/>
        <v>0.90494296577946765</v>
      </c>
      <c r="T115" s="14">
        <f t="shared" si="68"/>
        <v>2.6615969581749048E-2</v>
      </c>
      <c r="U115" s="14">
        <f t="shared" si="69"/>
        <v>0.90494296577946765</v>
      </c>
      <c r="V115" s="14">
        <f t="shared" si="70"/>
        <v>6.84410646387833E-2</v>
      </c>
      <c r="W115" s="14">
        <f t="shared" si="77"/>
        <v>0.92173503390557154</v>
      </c>
      <c r="X115" s="15"/>
      <c r="Y115" s="15"/>
      <c r="Z115" s="15"/>
      <c r="BV115" s="52">
        <v>10</v>
      </c>
      <c r="BW115" s="44">
        <v>0.78384798099762465</v>
      </c>
      <c r="BX115" s="44">
        <v>3.0878859857482184E-2</v>
      </c>
      <c r="BY115" s="44">
        <v>0.78384798099762465</v>
      </c>
      <c r="BZ115" s="44">
        <v>0.18527315914489317</v>
      </c>
      <c r="CA115" s="44">
        <v>0.33061252348309239</v>
      </c>
      <c r="CB115" s="44">
        <v>0.87061403508771928</v>
      </c>
    </row>
    <row r="116" spans="1:80">
      <c r="A116" s="25" t="s">
        <v>52</v>
      </c>
      <c r="B116" s="24">
        <v>663</v>
      </c>
      <c r="C116" s="24">
        <v>627</v>
      </c>
      <c r="D116" s="24">
        <v>25</v>
      </c>
      <c r="E116" s="24">
        <v>23</v>
      </c>
      <c r="F116" s="24">
        <v>17</v>
      </c>
      <c r="G116" s="24">
        <v>0.92006033182503766</v>
      </c>
      <c r="H116" s="24">
        <v>3.4690799396681751E-2</v>
      </c>
      <c r="I116" s="24">
        <v>0.95312499999999989</v>
      </c>
      <c r="J116" s="24">
        <v>4.5248868778280604E-2</v>
      </c>
      <c r="K116" s="24">
        <v>0.92006033182503766</v>
      </c>
      <c r="N116" t="str">
        <f t="shared" si="53"/>
        <v>2014-7-F</v>
      </c>
      <c r="O116" s="2" t="str">
        <f t="shared" si="71"/>
        <v>SY2013-2014=&gt;SY2014-2015</v>
      </c>
      <c r="P116" s="5">
        <v>2014</v>
      </c>
      <c r="Q116" s="5">
        <v>7</v>
      </c>
      <c r="R116" s="3" t="s">
        <v>53</v>
      </c>
      <c r="S116" s="14">
        <f t="shared" si="67"/>
        <v>1.0826771653543308</v>
      </c>
      <c r="T116" s="14">
        <f t="shared" si="68"/>
        <v>1.1811023622047244E-2</v>
      </c>
      <c r="U116" s="14">
        <f t="shared" si="69"/>
        <v>1.0826771653543308</v>
      </c>
      <c r="V116" s="14">
        <f t="shared" si="70"/>
        <v>-9.4488188976378007E-2</v>
      </c>
      <c r="W116" s="14">
        <f t="shared" si="77"/>
        <v>0.8341176352453461</v>
      </c>
      <c r="X116" s="15"/>
      <c r="Y116" s="15"/>
      <c r="Z116" s="15"/>
      <c r="BV116" s="52">
        <v>11</v>
      </c>
      <c r="BW116" s="44">
        <v>0.87106918238993714</v>
      </c>
      <c r="BX116" s="44">
        <v>1.8867924528301886E-2</v>
      </c>
      <c r="BY116" s="44">
        <v>0.87106918238993714</v>
      </c>
      <c r="BZ116" s="44">
        <v>0.11006289308176098</v>
      </c>
      <c r="CA116" s="44">
        <v>0.25914995902475174</v>
      </c>
      <c r="CB116" s="44">
        <v>0.68242905363170392</v>
      </c>
    </row>
    <row r="117" spans="1:80">
      <c r="A117" s="23">
        <v>11</v>
      </c>
      <c r="B117" s="24">
        <v>1116</v>
      </c>
      <c r="C117" s="24">
        <v>1240</v>
      </c>
      <c r="D117" s="24">
        <v>8</v>
      </c>
      <c r="E117" s="24">
        <v>34</v>
      </c>
      <c r="F117" s="24">
        <v>4</v>
      </c>
      <c r="G117" s="24">
        <v>1.10752688172043</v>
      </c>
      <c r="H117" s="24">
        <v>3.046594982078853E-2</v>
      </c>
      <c r="I117" s="24">
        <v>1.142329020332717</v>
      </c>
      <c r="J117" s="24">
        <v>-0.13799283154121844</v>
      </c>
      <c r="K117" s="24">
        <v>1.10752688172043</v>
      </c>
      <c r="N117" t="str">
        <f t="shared" si="53"/>
        <v>2014-8-F</v>
      </c>
      <c r="O117" s="2" t="str">
        <f t="shared" si="71"/>
        <v>SY2013-2014=&gt;SY2014-2015</v>
      </c>
      <c r="P117" s="5">
        <v>2014</v>
      </c>
      <c r="Q117">
        <v>8</v>
      </c>
      <c r="R117" s="3" t="s">
        <v>53</v>
      </c>
      <c r="S117" s="14">
        <f t="shared" si="67"/>
        <v>1.1864406779661016</v>
      </c>
      <c r="T117" s="14">
        <f t="shared" si="68"/>
        <v>1.6949152542372881E-2</v>
      </c>
      <c r="U117" s="14">
        <f t="shared" si="69"/>
        <v>1.1864406779661016</v>
      </c>
      <c r="V117" s="14">
        <f t="shared" si="70"/>
        <v>-0.20338983050847448</v>
      </c>
      <c r="W117" s="14">
        <f t="shared" si="77"/>
        <v>0.90308011689948897</v>
      </c>
      <c r="X117" s="14"/>
      <c r="Y117" s="14"/>
      <c r="Z117" s="14"/>
      <c r="BV117" s="52">
        <v>12</v>
      </c>
      <c r="BW117" s="44">
        <v>0</v>
      </c>
      <c r="BX117" s="44">
        <v>0</v>
      </c>
      <c r="BY117" s="44">
        <v>0</v>
      </c>
      <c r="BZ117" s="44">
        <v>1</v>
      </c>
      <c r="CA117" s="44">
        <v>0.22573754292407622</v>
      </c>
      <c r="CB117" s="44">
        <v>0.59444291778610692</v>
      </c>
    </row>
    <row r="118" spans="1:80">
      <c r="A118" s="25" t="s">
        <v>53</v>
      </c>
      <c r="B118" s="24">
        <v>285</v>
      </c>
      <c r="C118" s="24">
        <v>308</v>
      </c>
      <c r="D118" s="24">
        <v>2</v>
      </c>
      <c r="E118" s="24">
        <v>8</v>
      </c>
      <c r="F118" s="24">
        <v>2</v>
      </c>
      <c r="G118" s="24">
        <v>1.0736842105263158</v>
      </c>
      <c r="H118" s="24">
        <v>2.8070175438596492E-2</v>
      </c>
      <c r="I118" s="24">
        <v>1.1046931407942238</v>
      </c>
      <c r="J118" s="24">
        <v>-0.10175438596491237</v>
      </c>
      <c r="K118" s="24">
        <v>1.0736842105263158</v>
      </c>
      <c r="N118" t="str">
        <f t="shared" si="53"/>
        <v>2014-9-F</v>
      </c>
      <c r="O118" s="2" t="str">
        <f t="shared" si="71"/>
        <v>SY2013-2014=&gt;SY2014-2015</v>
      </c>
      <c r="P118" s="5">
        <v>2014</v>
      </c>
      <c r="Q118" s="5">
        <v>9</v>
      </c>
      <c r="R118" s="3" t="s">
        <v>53</v>
      </c>
      <c r="S118" s="14">
        <f t="shared" si="67"/>
        <v>0.89896907216494848</v>
      </c>
      <c r="T118" s="14">
        <f t="shared" si="68"/>
        <v>6.1855670103092786E-2</v>
      </c>
      <c r="U118" s="14">
        <f t="shared" si="69"/>
        <v>0.89896907216494848</v>
      </c>
      <c r="V118" s="14">
        <f t="shared" si="70"/>
        <v>3.9175257731958735E-2</v>
      </c>
      <c r="W118" s="14">
        <f t="shared" si="77"/>
        <v>1.0714509861519361</v>
      </c>
      <c r="X118" s="14">
        <v>1</v>
      </c>
      <c r="Y118" s="14"/>
      <c r="Z118" s="14"/>
      <c r="BV118" s="42" t="s">
        <v>2</v>
      </c>
      <c r="BW118" s="44">
        <v>0.84445689469124019</v>
      </c>
      <c r="BX118" s="44">
        <v>1.8626685198322245E-2</v>
      </c>
      <c r="BY118" s="44">
        <v>0.84445689469124019</v>
      </c>
      <c r="BZ118" s="44">
        <v>0.13691642011043748</v>
      </c>
      <c r="CA118" s="44">
        <v>0.66403200717170141</v>
      </c>
      <c r="CB118" s="44">
        <v>0.78472197078542294</v>
      </c>
    </row>
    <row r="119" spans="1:80">
      <c r="A119" s="25" t="s">
        <v>54</v>
      </c>
      <c r="B119" s="24">
        <v>273</v>
      </c>
      <c r="C119" s="24">
        <v>312</v>
      </c>
      <c r="D119" s="24">
        <v>2</v>
      </c>
      <c r="E119" s="24">
        <v>9</v>
      </c>
      <c r="F119" s="24"/>
      <c r="G119" s="24">
        <v>1.1428571428571428</v>
      </c>
      <c r="H119" s="24">
        <v>3.2967032967032968E-2</v>
      </c>
      <c r="I119" s="24">
        <v>1.1818181818181817</v>
      </c>
      <c r="J119" s="24">
        <v>-0.17582417582417587</v>
      </c>
      <c r="K119" s="24">
        <v>1.1428571428571428</v>
      </c>
      <c r="N119" t="str">
        <f t="shared" si="53"/>
        <v>2014-10-F</v>
      </c>
      <c r="O119" s="2" t="str">
        <f t="shared" si="71"/>
        <v>SY2013-2014=&gt;SY2014-2015</v>
      </c>
      <c r="P119" s="5">
        <v>2014</v>
      </c>
      <c r="Q119">
        <v>10</v>
      </c>
      <c r="R119" s="3" t="s">
        <v>53</v>
      </c>
      <c r="S119" s="14">
        <f t="shared" si="67"/>
        <v>0.93333333333333335</v>
      </c>
      <c r="T119" s="14">
        <f t="shared" si="68"/>
        <v>3.4782608695652174E-2</v>
      </c>
      <c r="U119" s="14">
        <f t="shared" si="69"/>
        <v>0.93333333333333335</v>
      </c>
      <c r="V119" s="14">
        <f t="shared" si="70"/>
        <v>3.1884057971014457E-2</v>
      </c>
      <c r="W119" s="14">
        <f t="shared" si="77"/>
        <v>0.96320129889122508</v>
      </c>
      <c r="X119" s="14">
        <f>U118*X118</f>
        <v>0.89896907216494848</v>
      </c>
      <c r="Y119" s="14"/>
      <c r="Z119" s="14"/>
    </row>
    <row r="120" spans="1:80">
      <c r="A120" s="25" t="s">
        <v>52</v>
      </c>
      <c r="B120" s="24">
        <v>558</v>
      </c>
      <c r="C120" s="24">
        <v>620</v>
      </c>
      <c r="D120" s="24">
        <v>4</v>
      </c>
      <c r="E120" s="24">
        <v>17</v>
      </c>
      <c r="F120" s="24">
        <v>2</v>
      </c>
      <c r="G120" s="24">
        <v>1.10752688172043</v>
      </c>
      <c r="H120" s="24">
        <v>3.046594982078853E-2</v>
      </c>
      <c r="I120" s="24">
        <v>1.142329020332717</v>
      </c>
      <c r="J120" s="24">
        <v>-0.13799283154121844</v>
      </c>
      <c r="K120" s="24">
        <v>1.10752688172043</v>
      </c>
      <c r="N120" t="str">
        <f t="shared" si="53"/>
        <v>2014-11-F</v>
      </c>
      <c r="O120" s="2" t="str">
        <f t="shared" si="71"/>
        <v>SY2013-2014=&gt;SY2014-2015</v>
      </c>
      <c r="P120" s="5">
        <v>2014</v>
      </c>
      <c r="Q120" s="5">
        <v>11</v>
      </c>
      <c r="R120" s="3" t="s">
        <v>53</v>
      </c>
      <c r="S120" s="14">
        <f t="shared" si="67"/>
        <v>1.0736842105263158</v>
      </c>
      <c r="T120" s="14">
        <f t="shared" si="68"/>
        <v>2.8070175438596492E-2</v>
      </c>
      <c r="U120" s="14">
        <f t="shared" si="69"/>
        <v>1.0736842105263158</v>
      </c>
      <c r="V120" s="14">
        <f t="shared" si="70"/>
        <v>-0.10175438596491237</v>
      </c>
      <c r="W120" s="14">
        <f t="shared" si="77"/>
        <v>0.89898787896514343</v>
      </c>
      <c r="X120" s="14">
        <f t="shared" ref="X120:X121" si="78">U119*X119</f>
        <v>0.83903780068728528</v>
      </c>
      <c r="Y120" s="14"/>
      <c r="Z120" s="14"/>
    </row>
    <row r="121" spans="1:80">
      <c r="A121" s="23">
        <v>12</v>
      </c>
      <c r="B121" s="24">
        <v>1108</v>
      </c>
      <c r="C121" s="24"/>
      <c r="D121" s="24"/>
      <c r="E121" s="24">
        <v>4</v>
      </c>
      <c r="F121" s="24"/>
      <c r="G121" s="24">
        <v>0</v>
      </c>
      <c r="H121" s="24">
        <v>3.6101083032490976E-3</v>
      </c>
      <c r="I121" s="24">
        <v>0</v>
      </c>
      <c r="J121" s="24">
        <v>0.99638989169675085</v>
      </c>
      <c r="K121" s="24">
        <v>0</v>
      </c>
      <c r="N121" t="str">
        <f t="shared" si="53"/>
        <v>2014-12-F</v>
      </c>
      <c r="O121" s="2" t="str">
        <f t="shared" si="71"/>
        <v>SY2013-2014=&gt;SY2014-2015</v>
      </c>
      <c r="P121" s="5">
        <v>2014</v>
      </c>
      <c r="Q121">
        <v>12</v>
      </c>
      <c r="R121" s="3" t="s">
        <v>53</v>
      </c>
      <c r="S121" s="14">
        <f t="shared" si="67"/>
        <v>0</v>
      </c>
      <c r="T121" s="14">
        <f t="shared" si="68"/>
        <v>7.2992700729927005E-3</v>
      </c>
      <c r="U121" s="14">
        <f t="shared" si="69"/>
        <v>0</v>
      </c>
      <c r="V121" s="14">
        <f t="shared" si="70"/>
        <v>0.99270072992700731</v>
      </c>
      <c r="W121" s="14">
        <f t="shared" si="77"/>
        <v>0.96522909109941712</v>
      </c>
      <c r="X121" s="14">
        <f t="shared" si="78"/>
        <v>0.90086163863266422</v>
      </c>
      <c r="Y121" s="14"/>
      <c r="Z121" s="14"/>
    </row>
    <row r="122" spans="1:80">
      <c r="A122" s="25" t="s">
        <v>53</v>
      </c>
      <c r="B122" s="24">
        <v>274</v>
      </c>
      <c r="C122" s="24"/>
      <c r="D122" s="24"/>
      <c r="E122" s="24">
        <v>2</v>
      </c>
      <c r="F122" s="24"/>
      <c r="G122" s="24">
        <v>0</v>
      </c>
      <c r="H122" s="24">
        <v>7.2992700729927005E-3</v>
      </c>
      <c r="I122" s="24">
        <v>0</v>
      </c>
      <c r="J122" s="24">
        <v>0.99270072992700731</v>
      </c>
      <c r="K122" s="24">
        <v>0</v>
      </c>
      <c r="N122" t="str">
        <f t="shared" si="53"/>
        <v>2015-0-F</v>
      </c>
      <c r="O122" s="2" t="str">
        <f t="shared" si="71"/>
        <v>SY2014-2015=&gt;SY2015-2016</v>
      </c>
      <c r="P122" s="5">
        <v>2015</v>
      </c>
      <c r="Q122" s="5">
        <v>0</v>
      </c>
      <c r="R122" s="3" t="s">
        <v>53</v>
      </c>
      <c r="S122" s="14">
        <f t="shared" si="67"/>
        <v>1.2332730560578662</v>
      </c>
      <c r="T122" s="14">
        <f t="shared" si="68"/>
        <v>9.0415913200723331E-3</v>
      </c>
      <c r="U122" s="14">
        <f t="shared" si="69"/>
        <v>1.2332730560578662</v>
      </c>
      <c r="V122" s="14">
        <f t="shared" si="70"/>
        <v>-0.24231464737793851</v>
      </c>
      <c r="W122" s="14"/>
      <c r="X122" s="15"/>
      <c r="Y122" s="15"/>
      <c r="Z122" s="15"/>
    </row>
    <row r="123" spans="1:80">
      <c r="A123" s="25" t="s">
        <v>54</v>
      </c>
      <c r="B123" s="24">
        <v>280</v>
      </c>
      <c r="C123" s="24"/>
      <c r="D123" s="24"/>
      <c r="E123" s="24"/>
      <c r="F123" s="24"/>
      <c r="G123" s="24">
        <v>0</v>
      </c>
      <c r="H123" s="24">
        <v>0</v>
      </c>
      <c r="I123" s="24">
        <v>0</v>
      </c>
      <c r="J123" s="24">
        <v>1</v>
      </c>
      <c r="K123" s="24">
        <v>0</v>
      </c>
      <c r="N123" t="str">
        <f t="shared" si="53"/>
        <v>2015-1-F</v>
      </c>
      <c r="O123" s="2" t="str">
        <f t="shared" si="71"/>
        <v>SY2014-2015=&gt;SY2015-2016</v>
      </c>
      <c r="P123" s="5">
        <v>2015</v>
      </c>
      <c r="Q123">
        <v>1</v>
      </c>
      <c r="R123" s="3" t="s">
        <v>53</v>
      </c>
      <c r="S123" s="14">
        <f t="shared" si="67"/>
        <v>1.1440972222222223</v>
      </c>
      <c r="T123" s="14">
        <f t="shared" si="68"/>
        <v>4.1666666666666664E-2</v>
      </c>
      <c r="U123" s="14">
        <f t="shared" si="69"/>
        <v>1.1440972222222223</v>
      </c>
      <c r="V123" s="14">
        <f t="shared" si="70"/>
        <v>-0.18576388888888906</v>
      </c>
      <c r="W123" s="14">
        <v>1</v>
      </c>
      <c r="X123" s="15"/>
      <c r="Y123" s="15"/>
      <c r="Z123" s="15"/>
    </row>
    <row r="124" spans="1:80">
      <c r="A124" s="25" t="s">
        <v>52</v>
      </c>
      <c r="B124" s="24">
        <v>554</v>
      </c>
      <c r="C124" s="24"/>
      <c r="D124" s="24"/>
      <c r="E124" s="24">
        <v>2</v>
      </c>
      <c r="F124" s="24"/>
      <c r="G124" s="24">
        <v>0</v>
      </c>
      <c r="H124" s="24">
        <v>3.6101083032490976E-3</v>
      </c>
      <c r="I124" s="24">
        <v>0</v>
      </c>
      <c r="J124" s="24">
        <v>0.99638989169675085</v>
      </c>
      <c r="K124" s="24">
        <v>0</v>
      </c>
      <c r="N124" t="str">
        <f t="shared" si="53"/>
        <v>2015-2-F</v>
      </c>
      <c r="O124" s="2" t="str">
        <f t="shared" si="71"/>
        <v>SY2014-2015=&gt;SY2015-2016</v>
      </c>
      <c r="P124" s="5">
        <v>2015</v>
      </c>
      <c r="Q124" s="5">
        <v>2</v>
      </c>
      <c r="R124" s="3" t="s">
        <v>53</v>
      </c>
      <c r="S124" s="14">
        <f t="shared" si="67"/>
        <v>1.0162721893491125</v>
      </c>
      <c r="T124" s="14">
        <f t="shared" si="68"/>
        <v>2.514792899408284E-2</v>
      </c>
      <c r="U124" s="14">
        <f t="shared" si="69"/>
        <v>1.0162721893491125</v>
      </c>
      <c r="V124" s="14">
        <f t="shared" si="70"/>
        <v>-4.1420118343195256E-2</v>
      </c>
      <c r="W124" s="14">
        <f>U123*W123</f>
        <v>1.1440972222222223</v>
      </c>
      <c r="X124" s="15"/>
      <c r="Y124" s="15"/>
      <c r="Z124" s="15"/>
    </row>
    <row r="125" spans="1:80">
      <c r="A125" s="21">
        <v>2015</v>
      </c>
      <c r="B125" s="24">
        <v>28324</v>
      </c>
      <c r="C125" s="24">
        <v>30486</v>
      </c>
      <c r="D125" s="24">
        <v>1030</v>
      </c>
      <c r="E125" s="24">
        <v>838</v>
      </c>
      <c r="F125" s="24">
        <v>838</v>
      </c>
      <c r="G125" s="24">
        <v>1.0467448100550769</v>
      </c>
      <c r="H125" s="24">
        <v>2.9586216636068353E-2</v>
      </c>
      <c r="I125" s="24">
        <v>1.0786582260059665</v>
      </c>
      <c r="J125" s="24">
        <v>-7.6331026691145221E-2</v>
      </c>
      <c r="K125" s="24">
        <v>1.0467448100550769</v>
      </c>
      <c r="N125" t="str">
        <f t="shared" si="53"/>
        <v>2015-3-F</v>
      </c>
      <c r="O125" s="2" t="str">
        <f t="shared" si="71"/>
        <v>SY2014-2015=&gt;SY2015-2016</v>
      </c>
      <c r="P125" s="5">
        <v>2015</v>
      </c>
      <c r="Q125">
        <v>3</v>
      </c>
      <c r="R125" s="3" t="s">
        <v>53</v>
      </c>
      <c r="S125" s="14">
        <f t="shared" si="67"/>
        <v>0.9358974358974359</v>
      </c>
      <c r="T125" s="14">
        <f t="shared" si="68"/>
        <v>2.1367521367521368E-2</v>
      </c>
      <c r="U125" s="14">
        <f t="shared" si="69"/>
        <v>0.9358974358974359</v>
      </c>
      <c r="V125" s="14">
        <f t="shared" si="70"/>
        <v>4.2735042735042694E-2</v>
      </c>
      <c r="W125" s="14">
        <f t="shared" ref="W125:W134" si="79">U124*W124</f>
        <v>1.162714188856016</v>
      </c>
      <c r="X125" s="15"/>
      <c r="Y125" s="15"/>
      <c r="Z125" s="15"/>
    </row>
    <row r="126" spans="1:80">
      <c r="A126" s="23">
        <v>-2</v>
      </c>
      <c r="B126" s="24"/>
      <c r="C126" s="24">
        <v>306</v>
      </c>
      <c r="D126" s="24"/>
      <c r="E126" s="24"/>
      <c r="F126" s="24"/>
      <c r="G126" s="24" t="e">
        <v>#DIV/0!</v>
      </c>
      <c r="H126" s="24" t="e">
        <v>#DIV/0!</v>
      </c>
      <c r="I126" s="24" t="e">
        <v>#DIV/0!</v>
      </c>
      <c r="J126" s="24" t="e">
        <v>#DIV/0!</v>
      </c>
      <c r="K126" s="24" t="e">
        <v>#DIV/0!</v>
      </c>
      <c r="N126" t="str">
        <f t="shared" si="53"/>
        <v>2015-4-F</v>
      </c>
      <c r="O126" s="2" t="str">
        <f t="shared" si="71"/>
        <v>SY2014-2015=&gt;SY2015-2016</v>
      </c>
      <c r="P126" s="5">
        <v>2015</v>
      </c>
      <c r="Q126" s="5">
        <v>4</v>
      </c>
      <c r="R126" s="3" t="s">
        <v>53</v>
      </c>
      <c r="S126" s="14">
        <f t="shared" si="67"/>
        <v>1.0286624203821657</v>
      </c>
      <c r="T126" s="14">
        <f t="shared" si="68"/>
        <v>1.9108280254777069E-2</v>
      </c>
      <c r="U126" s="14">
        <f t="shared" si="69"/>
        <v>1.0286624203821657</v>
      </c>
      <c r="V126" s="14">
        <f t="shared" si="70"/>
        <v>-4.7770700636942776E-2</v>
      </c>
      <c r="W126" s="14">
        <f t="shared" si="79"/>
        <v>1.0881812280319123</v>
      </c>
      <c r="X126" s="15"/>
      <c r="Y126" s="15"/>
      <c r="Z126" s="15"/>
    </row>
    <row r="127" spans="1:80">
      <c r="A127" s="25" t="s">
        <v>53</v>
      </c>
      <c r="B127" s="24"/>
      <c r="C127" s="24">
        <v>85</v>
      </c>
      <c r="D127" s="24"/>
      <c r="E127" s="24"/>
      <c r="F127" s="24"/>
      <c r="G127" s="24" t="e">
        <v>#DIV/0!</v>
      </c>
      <c r="H127" s="24" t="e">
        <v>#DIV/0!</v>
      </c>
      <c r="I127" s="24" t="e">
        <v>#DIV/0!</v>
      </c>
      <c r="J127" s="24" t="e">
        <v>#DIV/0!</v>
      </c>
      <c r="K127" s="24" t="e">
        <v>#DIV/0!</v>
      </c>
      <c r="N127" t="str">
        <f t="shared" si="53"/>
        <v>2015-5-F</v>
      </c>
      <c r="O127" s="2" t="str">
        <f t="shared" si="71"/>
        <v>SY2014-2015=&gt;SY2015-2016</v>
      </c>
      <c r="P127" s="5">
        <v>2015</v>
      </c>
      <c r="Q127">
        <v>5</v>
      </c>
      <c r="R127" s="3" t="s">
        <v>53</v>
      </c>
      <c r="S127" s="14">
        <f t="shared" si="67"/>
        <v>0.91922455573505657</v>
      </c>
      <c r="T127" s="14">
        <f t="shared" si="68"/>
        <v>2.10016155088853E-2</v>
      </c>
      <c r="U127" s="14">
        <f t="shared" si="69"/>
        <v>0.91922455573505657</v>
      </c>
      <c r="V127" s="14">
        <f t="shared" si="70"/>
        <v>5.9773828756058078E-2</v>
      </c>
      <c r="W127" s="14">
        <f t="shared" si="79"/>
        <v>1.1193711358417442</v>
      </c>
      <c r="X127" s="15"/>
      <c r="Y127" s="15"/>
      <c r="Z127" s="15"/>
    </row>
    <row r="128" spans="1:80">
      <c r="A128" s="25" t="s">
        <v>54</v>
      </c>
      <c r="B128" s="24"/>
      <c r="C128" s="24">
        <v>68</v>
      </c>
      <c r="D128" s="24"/>
      <c r="E128" s="24"/>
      <c r="F128" s="24"/>
      <c r="G128" s="24" t="e">
        <v>#DIV/0!</v>
      </c>
      <c r="H128" s="24" t="e">
        <v>#DIV/0!</v>
      </c>
      <c r="I128" s="24" t="e">
        <v>#DIV/0!</v>
      </c>
      <c r="J128" s="24" t="e">
        <v>#DIV/0!</v>
      </c>
      <c r="K128" s="24" t="e">
        <v>#DIV/0!</v>
      </c>
      <c r="N128" t="str">
        <f t="shared" si="53"/>
        <v>2015-6-F</v>
      </c>
      <c r="O128" s="2" t="str">
        <f t="shared" si="71"/>
        <v>SY2014-2015=&gt;SY2015-2016</v>
      </c>
      <c r="P128" s="5">
        <v>2015</v>
      </c>
      <c r="Q128" s="5">
        <v>6</v>
      </c>
      <c r="R128" s="3" t="s">
        <v>53</v>
      </c>
      <c r="S128" s="14">
        <f t="shared" ref="S128:S159" si="80">GETPIVOTDATA("Sum of thePR",pivNationCohort,"GenderCode",$R128,"SurveyYear",$P128,"YearOfEd",$Q128)</f>
        <v>0.98553345388788427</v>
      </c>
      <c r="T128" s="14">
        <f t="shared" ref="T128:T159" si="81">GETPIVOTDATA("Sum of theRR",pivNationCohort,"GenderCode",$R128,"SurveyYear",$P128,"YearOfEd",$Q128)</f>
        <v>2.1699819168173599E-2</v>
      </c>
      <c r="U128" s="14">
        <f t="shared" ref="U128:U159" si="82">GETPIVOTDATA("Sum of theTR",pivNationCohort,"GenderCode",$R128,"SurveyYear",$P128,"YearOfEd",$Q128)</f>
        <v>0.98553345388788427</v>
      </c>
      <c r="V128" s="14">
        <f t="shared" ref="V128:V159" si="83">GETPIVOTDATA("Sum of theDR",pivNationCohort,"GenderCode",$R128,"SurveyYear",$P128,"YearOfEd",$Q128)</f>
        <v>-7.2332730560578096E-3</v>
      </c>
      <c r="W128" s="14">
        <f>U127*W127</f>
        <v>1.0289534350467731</v>
      </c>
      <c r="X128" s="15"/>
      <c r="Y128" s="15"/>
      <c r="Z128" s="15"/>
    </row>
    <row r="129" spans="1:26">
      <c r="A129" s="25" t="s">
        <v>52</v>
      </c>
      <c r="B129" s="24"/>
      <c r="C129" s="24">
        <v>153</v>
      </c>
      <c r="D129" s="24"/>
      <c r="E129" s="24"/>
      <c r="F129" s="24"/>
      <c r="G129" s="24" t="e">
        <v>#DIV/0!</v>
      </c>
      <c r="H129" s="24" t="e">
        <v>#DIV/0!</v>
      </c>
      <c r="I129" s="24" t="e">
        <v>#DIV/0!</v>
      </c>
      <c r="J129" s="24" t="e">
        <v>#DIV/0!</v>
      </c>
      <c r="K129" s="24" t="e">
        <v>#DIV/0!</v>
      </c>
      <c r="N129" t="str">
        <f t="shared" si="53"/>
        <v>2015-7-F</v>
      </c>
      <c r="O129" s="2" t="str">
        <f t="shared" si="71"/>
        <v>SY2014-2015=&gt;SY2015-2016</v>
      </c>
      <c r="P129" s="5">
        <v>2015</v>
      </c>
      <c r="Q129">
        <v>7</v>
      </c>
      <c r="R129" s="3" t="s">
        <v>53</v>
      </c>
      <c r="S129" s="14">
        <f t="shared" si="80"/>
        <v>1.3485477178423237</v>
      </c>
      <c r="T129" s="14">
        <f t="shared" si="81"/>
        <v>2.0746887966804978E-2</v>
      </c>
      <c r="U129" s="14">
        <f t="shared" si="82"/>
        <v>1.3485477178423237</v>
      </c>
      <c r="V129" s="14">
        <f t="shared" si="83"/>
        <v>-0.36929460580912865</v>
      </c>
      <c r="W129" s="14">
        <f t="shared" si="79"/>
        <v>1.0140680327314491</v>
      </c>
      <c r="X129" s="15"/>
      <c r="Y129" s="15"/>
      <c r="Z129" s="15"/>
    </row>
    <row r="130" spans="1:26">
      <c r="A130" s="23">
        <v>-1</v>
      </c>
      <c r="B130" s="24">
        <v>130</v>
      </c>
      <c r="C130" s="24">
        <v>2406</v>
      </c>
      <c r="D130" s="24"/>
      <c r="E130" s="24"/>
      <c r="F130" s="24">
        <v>40</v>
      </c>
      <c r="G130" s="24">
        <v>18.2</v>
      </c>
      <c r="H130" s="24">
        <v>0</v>
      </c>
      <c r="I130" s="24">
        <v>18.2</v>
      </c>
      <c r="J130" s="24">
        <v>-17.2</v>
      </c>
      <c r="K130" s="24">
        <v>18.2</v>
      </c>
      <c r="N130" t="str">
        <f t="shared" si="53"/>
        <v>2015-8-F</v>
      </c>
      <c r="O130" s="2" t="str">
        <f t="shared" si="71"/>
        <v>SY2014-2015=&gt;SY2015-2016</v>
      </c>
      <c r="P130" s="5">
        <v>2015</v>
      </c>
      <c r="Q130" s="5">
        <v>8</v>
      </c>
      <c r="R130" s="3" t="s">
        <v>53</v>
      </c>
      <c r="S130" s="14">
        <f t="shared" si="80"/>
        <v>0.86894075403949733</v>
      </c>
      <c r="T130" s="14">
        <f t="shared" si="81"/>
        <v>7.1813285457809697E-3</v>
      </c>
      <c r="U130" s="14">
        <f t="shared" si="82"/>
        <v>0.86894075403949733</v>
      </c>
      <c r="V130" s="14">
        <f t="shared" si="83"/>
        <v>0.12387791741472165</v>
      </c>
      <c r="W130" s="14">
        <f t="shared" si="79"/>
        <v>1.3675191312768504</v>
      </c>
      <c r="X130" s="14"/>
      <c r="Y130" s="14"/>
      <c r="Z130" s="14"/>
    </row>
    <row r="131" spans="1:26">
      <c r="A131" s="25" t="s">
        <v>53</v>
      </c>
      <c r="B131" s="24">
        <v>29</v>
      </c>
      <c r="C131" s="24">
        <v>561</v>
      </c>
      <c r="D131" s="24"/>
      <c r="E131" s="24"/>
      <c r="F131" s="24">
        <v>5</v>
      </c>
      <c r="G131" s="24">
        <v>19.172413793103448</v>
      </c>
      <c r="H131" s="24">
        <v>0</v>
      </c>
      <c r="I131" s="24">
        <v>19.172413793103448</v>
      </c>
      <c r="J131" s="24">
        <v>-18.172413793103448</v>
      </c>
      <c r="K131" s="24">
        <v>19.172413793103448</v>
      </c>
      <c r="N131" t="str">
        <f t="shared" si="53"/>
        <v>2015-9-F</v>
      </c>
      <c r="O131" s="2" t="str">
        <f t="shared" si="71"/>
        <v>SY2014-2015=&gt;SY2015-2016</v>
      </c>
      <c r="P131" s="5">
        <v>2015</v>
      </c>
      <c r="Q131">
        <v>9</v>
      </c>
      <c r="R131" s="3" t="s">
        <v>53</v>
      </c>
      <c r="S131" s="14">
        <f t="shared" si="80"/>
        <v>0.84615384615384615</v>
      </c>
      <c r="T131" s="14">
        <f t="shared" si="81"/>
        <v>7.3076923076923081E-2</v>
      </c>
      <c r="U131" s="14">
        <f t="shared" si="82"/>
        <v>0.84615384615384615</v>
      </c>
      <c r="V131" s="14">
        <f t="shared" si="83"/>
        <v>8.0769230769230815E-2</v>
      </c>
      <c r="W131" s="14">
        <f t="shared" si="79"/>
        <v>1.1882931050951449</v>
      </c>
      <c r="X131" s="14">
        <v>1</v>
      </c>
      <c r="Y131" s="14"/>
      <c r="Z131" s="14"/>
    </row>
    <row r="132" spans="1:26">
      <c r="A132" s="25" t="s">
        <v>54</v>
      </c>
      <c r="B132" s="24">
        <v>36</v>
      </c>
      <c r="C132" s="24">
        <v>642</v>
      </c>
      <c r="D132" s="24"/>
      <c r="E132" s="24"/>
      <c r="F132" s="24">
        <v>15</v>
      </c>
      <c r="G132" s="24">
        <v>17.416666666666668</v>
      </c>
      <c r="H132" s="24">
        <v>0</v>
      </c>
      <c r="I132" s="24">
        <v>17.416666666666668</v>
      </c>
      <c r="J132" s="24">
        <v>-16.416666666666668</v>
      </c>
      <c r="K132" s="24">
        <v>17.416666666666668</v>
      </c>
      <c r="N132" t="str">
        <f t="shared" si="53"/>
        <v>2015-10-F</v>
      </c>
      <c r="O132" s="2" t="str">
        <f t="shared" si="71"/>
        <v>SY2014-2015=&gt;SY2015-2016</v>
      </c>
      <c r="P132" s="5">
        <v>2015</v>
      </c>
      <c r="Q132" s="5">
        <v>10</v>
      </c>
      <c r="R132" s="3" t="s">
        <v>53</v>
      </c>
      <c r="S132" s="14">
        <f t="shared" si="80"/>
        <v>0.84375</v>
      </c>
      <c r="T132" s="14">
        <f t="shared" si="81"/>
        <v>3.125E-2</v>
      </c>
      <c r="U132" s="14">
        <f t="shared" si="82"/>
        <v>0.84375</v>
      </c>
      <c r="V132" s="14">
        <f t="shared" si="83"/>
        <v>0.125</v>
      </c>
      <c r="W132" s="14">
        <f t="shared" si="79"/>
        <v>1.0054787812343533</v>
      </c>
      <c r="X132" s="14">
        <f>U131*X131</f>
        <v>0.84615384615384615</v>
      </c>
      <c r="Y132" s="14"/>
      <c r="Z132" s="14"/>
    </row>
    <row r="133" spans="1:26">
      <c r="A133" s="25" t="s">
        <v>52</v>
      </c>
      <c r="B133" s="24">
        <v>65</v>
      </c>
      <c r="C133" s="24">
        <v>1203</v>
      </c>
      <c r="D133" s="24"/>
      <c r="E133" s="24"/>
      <c r="F133" s="24">
        <v>20</v>
      </c>
      <c r="G133" s="24">
        <v>18.2</v>
      </c>
      <c r="H133" s="24">
        <v>0</v>
      </c>
      <c r="I133" s="24">
        <v>18.2</v>
      </c>
      <c r="J133" s="24">
        <v>-17.2</v>
      </c>
      <c r="K133" s="24">
        <v>18.2</v>
      </c>
      <c r="N133" t="str">
        <f t="shared" si="53"/>
        <v>2015-11-F</v>
      </c>
      <c r="O133" s="2" t="str">
        <f t="shared" si="71"/>
        <v>SY2014-2015=&gt;SY2015-2016</v>
      </c>
      <c r="P133" s="5">
        <v>2015</v>
      </c>
      <c r="Q133">
        <v>11</v>
      </c>
      <c r="R133" s="3" t="s">
        <v>53</v>
      </c>
      <c r="S133" s="14">
        <f t="shared" si="80"/>
        <v>0.8</v>
      </c>
      <c r="T133" s="14">
        <f t="shared" si="81"/>
        <v>6.0606060606060608E-2</v>
      </c>
      <c r="U133" s="14">
        <f t="shared" si="82"/>
        <v>0.8</v>
      </c>
      <c r="V133" s="14">
        <f t="shared" si="83"/>
        <v>0.1393939393939394</v>
      </c>
      <c r="W133" s="14">
        <f t="shared" si="79"/>
        <v>0.84837272166648559</v>
      </c>
      <c r="X133" s="14">
        <f t="shared" ref="X133:X134" si="84">U132*X132</f>
        <v>0.71394230769230771</v>
      </c>
      <c r="Y133" s="14"/>
      <c r="Z133" s="14"/>
    </row>
    <row r="134" spans="1:26">
      <c r="A134" s="23">
        <v>0</v>
      </c>
      <c r="B134" s="24">
        <v>2238</v>
      </c>
      <c r="C134" s="24">
        <v>2812</v>
      </c>
      <c r="D134" s="24">
        <v>82</v>
      </c>
      <c r="E134" s="24">
        <v>40</v>
      </c>
      <c r="F134" s="24">
        <v>102</v>
      </c>
      <c r="G134" s="24">
        <v>1.2109025915996425</v>
      </c>
      <c r="H134" s="24">
        <v>1.7873100983020553E-2</v>
      </c>
      <c r="I134" s="24">
        <v>1.2329390354868062</v>
      </c>
      <c r="J134" s="24">
        <v>-0.22877569258266317</v>
      </c>
      <c r="K134" s="24">
        <v>1.2109025915996425</v>
      </c>
      <c r="N134" t="str">
        <f t="shared" ref="N134:N186" si="85">CONCATENATE(P134,"-",Q134,"-",R134)</f>
        <v>2015-12-F</v>
      </c>
      <c r="O134" s="2" t="str">
        <f t="shared" si="71"/>
        <v>SY2014-2015=&gt;SY2015-2016</v>
      </c>
      <c r="P134" s="5">
        <v>2015</v>
      </c>
      <c r="Q134" s="5">
        <v>12</v>
      </c>
      <c r="R134" s="3" t="s">
        <v>53</v>
      </c>
      <c r="S134" s="14">
        <f t="shared" si="80"/>
        <v>0</v>
      </c>
      <c r="T134" s="14">
        <f t="shared" si="81"/>
        <v>3.246753246753247E-3</v>
      </c>
      <c r="U134" s="14">
        <f t="shared" si="82"/>
        <v>0</v>
      </c>
      <c r="V134" s="14">
        <f t="shared" si="83"/>
        <v>0.99675324675324672</v>
      </c>
      <c r="W134" s="14">
        <f t="shared" si="79"/>
        <v>0.67869817733318849</v>
      </c>
      <c r="X134" s="14">
        <f t="shared" si="84"/>
        <v>0.57115384615384623</v>
      </c>
      <c r="Y134" s="14"/>
      <c r="Z134" s="14"/>
    </row>
    <row r="135" spans="1:26">
      <c r="A135" s="25" t="s">
        <v>53</v>
      </c>
      <c r="B135" s="24">
        <v>553</v>
      </c>
      <c r="C135" s="24">
        <v>706</v>
      </c>
      <c r="D135" s="24">
        <v>18</v>
      </c>
      <c r="E135" s="24">
        <v>5</v>
      </c>
      <c r="F135" s="24">
        <v>24</v>
      </c>
      <c r="G135" s="24">
        <v>1.2332730560578662</v>
      </c>
      <c r="H135" s="24">
        <v>9.0415913200723331E-3</v>
      </c>
      <c r="I135" s="24">
        <v>1.2445255474452555</v>
      </c>
      <c r="J135" s="24">
        <v>-0.24231464737793851</v>
      </c>
      <c r="K135" s="24">
        <v>1.2332730560578662</v>
      </c>
      <c r="N135" t="str">
        <f t="shared" si="85"/>
        <v>2016-0-F</v>
      </c>
      <c r="O135" s="2" t="str">
        <f t="shared" si="71"/>
        <v>SY2015-2016=&gt;SY2016-2017</v>
      </c>
      <c r="P135" s="5">
        <v>2016</v>
      </c>
      <c r="Q135">
        <v>0</v>
      </c>
      <c r="R135" s="3" t="s">
        <v>53</v>
      </c>
      <c r="S135" s="14">
        <f t="shared" si="80"/>
        <v>0.99821746880570406</v>
      </c>
      <c r="T135" s="14">
        <f t="shared" si="81"/>
        <v>1.7825311942959002E-2</v>
      </c>
      <c r="U135" s="14">
        <f t="shared" si="82"/>
        <v>0.99821746880570406</v>
      </c>
      <c r="V135" s="14">
        <f t="shared" si="83"/>
        <v>-1.6042780748663166E-2</v>
      </c>
      <c r="W135" s="14"/>
      <c r="X135" s="15"/>
      <c r="Y135" s="15"/>
      <c r="Z135" s="15"/>
    </row>
    <row r="136" spans="1:26">
      <c r="A136" s="25" t="s">
        <v>54</v>
      </c>
      <c r="B136" s="24">
        <v>566</v>
      </c>
      <c r="C136" s="24">
        <v>700</v>
      </c>
      <c r="D136" s="24">
        <v>23</v>
      </c>
      <c r="E136" s="24">
        <v>15</v>
      </c>
      <c r="F136" s="24">
        <v>27</v>
      </c>
      <c r="G136" s="24">
        <v>1.1890459363957597</v>
      </c>
      <c r="H136" s="24">
        <v>2.6501766784452298E-2</v>
      </c>
      <c r="I136" s="24">
        <v>1.221415607985481</v>
      </c>
      <c r="J136" s="24">
        <v>-0.21554770318021199</v>
      </c>
      <c r="K136" s="24">
        <v>1.1890459363957597</v>
      </c>
      <c r="N136" t="str">
        <f t="shared" si="85"/>
        <v>2016-1-F</v>
      </c>
      <c r="O136" s="2" t="str">
        <f t="shared" si="71"/>
        <v>SY2015-2016=&gt;SY2016-2017</v>
      </c>
      <c r="P136" s="5">
        <v>2016</v>
      </c>
      <c r="Q136" s="5">
        <v>1</v>
      </c>
      <c r="R136" s="3" t="s">
        <v>53</v>
      </c>
      <c r="S136" s="14">
        <f t="shared" si="80"/>
        <v>0.943342776203966</v>
      </c>
      <c r="T136" s="14">
        <f t="shared" si="81"/>
        <v>4.1076487252124649E-2</v>
      </c>
      <c r="U136" s="14">
        <f t="shared" si="82"/>
        <v>0.943342776203966</v>
      </c>
      <c r="V136" s="14">
        <f t="shared" si="83"/>
        <v>1.5580736543909346E-2</v>
      </c>
      <c r="W136" s="14">
        <v>1</v>
      </c>
      <c r="X136" s="15"/>
      <c r="Y136" s="15"/>
      <c r="Z136" s="15"/>
    </row>
    <row r="137" spans="1:26">
      <c r="A137" s="25" t="s">
        <v>52</v>
      </c>
      <c r="B137" s="24">
        <v>1119</v>
      </c>
      <c r="C137" s="24">
        <v>1406</v>
      </c>
      <c r="D137" s="24">
        <v>41</v>
      </c>
      <c r="E137" s="24">
        <v>20</v>
      </c>
      <c r="F137" s="24">
        <v>51</v>
      </c>
      <c r="G137" s="24">
        <v>1.2109025915996425</v>
      </c>
      <c r="H137" s="24">
        <v>1.7873100983020553E-2</v>
      </c>
      <c r="I137" s="24">
        <v>1.2329390354868062</v>
      </c>
      <c r="J137" s="24">
        <v>-0.22877569258266317</v>
      </c>
      <c r="K137" s="24">
        <v>1.2109025915996425</v>
      </c>
      <c r="N137" t="str">
        <f t="shared" si="85"/>
        <v>2016-2-F</v>
      </c>
      <c r="O137" s="2" t="str">
        <f t="shared" si="71"/>
        <v>SY2015-2016=&gt;SY2016-2017</v>
      </c>
      <c r="P137" s="5">
        <v>2016</v>
      </c>
      <c r="Q137">
        <v>2</v>
      </c>
      <c r="R137" s="3" t="s">
        <v>53</v>
      </c>
      <c r="S137" s="14">
        <f t="shared" si="80"/>
        <v>0.90532544378698221</v>
      </c>
      <c r="T137" s="14">
        <f t="shared" si="81"/>
        <v>2.9585798816568046E-2</v>
      </c>
      <c r="U137" s="14">
        <f t="shared" si="82"/>
        <v>0.90532544378698221</v>
      </c>
      <c r="V137" s="14">
        <f t="shared" si="83"/>
        <v>6.5088757396449703E-2</v>
      </c>
      <c r="W137" s="14">
        <f>U136*W136</f>
        <v>0.943342776203966</v>
      </c>
      <c r="X137" s="15"/>
      <c r="Y137" s="15"/>
      <c r="Z137" s="15"/>
    </row>
    <row r="138" spans="1:26">
      <c r="A138" s="23">
        <v>1</v>
      </c>
      <c r="B138" s="24">
        <v>2470</v>
      </c>
      <c r="C138" s="24">
        <v>2822</v>
      </c>
      <c r="D138" s="24">
        <v>168</v>
      </c>
      <c r="E138" s="24">
        <v>102</v>
      </c>
      <c r="F138" s="24">
        <v>80</v>
      </c>
      <c r="G138" s="24">
        <v>1.1101214574898786</v>
      </c>
      <c r="H138" s="24">
        <v>4.1295546558704453E-2</v>
      </c>
      <c r="I138" s="24">
        <v>1.1579391891891893</v>
      </c>
      <c r="J138" s="24">
        <v>-0.15141700404858294</v>
      </c>
      <c r="K138" s="24">
        <v>1.1101214574898786</v>
      </c>
      <c r="N138" t="str">
        <f t="shared" si="85"/>
        <v>2016-3-F</v>
      </c>
      <c r="O138" s="2" t="str">
        <f t="shared" si="71"/>
        <v>SY2015-2016=&gt;SY2016-2017</v>
      </c>
      <c r="P138" s="5">
        <v>2016</v>
      </c>
      <c r="Q138" s="5">
        <v>3</v>
      </c>
      <c r="R138" s="3" t="s">
        <v>53</v>
      </c>
      <c r="S138" s="14">
        <f t="shared" si="80"/>
        <v>0.90028490028490027</v>
      </c>
      <c r="T138" s="14">
        <f t="shared" si="81"/>
        <v>2.1367521367521368E-2</v>
      </c>
      <c r="U138" s="14">
        <f t="shared" si="82"/>
        <v>0.90028490028490027</v>
      </c>
      <c r="V138" s="14">
        <f t="shared" si="83"/>
        <v>7.8347578347578328E-2</v>
      </c>
      <c r="W138" s="14">
        <f t="shared" ref="W138:W147" si="86">U137*W137</f>
        <v>0.85403221751009939</v>
      </c>
      <c r="X138" s="15"/>
      <c r="Y138" s="15"/>
      <c r="Z138" s="15"/>
    </row>
    <row r="139" spans="1:26">
      <c r="A139" s="25" t="s">
        <v>53</v>
      </c>
      <c r="B139" s="24">
        <v>576</v>
      </c>
      <c r="C139" s="24">
        <v>676</v>
      </c>
      <c r="D139" s="24">
        <v>35</v>
      </c>
      <c r="E139" s="24">
        <v>24</v>
      </c>
      <c r="F139" s="24">
        <v>17</v>
      </c>
      <c r="G139" s="24">
        <v>1.1440972222222223</v>
      </c>
      <c r="H139" s="24">
        <v>4.1666666666666664E-2</v>
      </c>
      <c r="I139" s="24">
        <v>1.193840579710145</v>
      </c>
      <c r="J139" s="24">
        <v>-0.18576388888888906</v>
      </c>
      <c r="K139" s="24">
        <v>1.1440972222222223</v>
      </c>
      <c r="N139" t="str">
        <f t="shared" si="85"/>
        <v>2016-4-F</v>
      </c>
      <c r="O139" s="2" t="str">
        <f t="shared" si="71"/>
        <v>SY2015-2016=&gt;SY2016-2017</v>
      </c>
      <c r="P139" s="5">
        <v>2016</v>
      </c>
      <c r="Q139">
        <v>4</v>
      </c>
      <c r="R139" s="3" t="s">
        <v>53</v>
      </c>
      <c r="S139" s="14">
        <f t="shared" si="80"/>
        <v>0.95964125560538116</v>
      </c>
      <c r="T139" s="14">
        <f t="shared" si="81"/>
        <v>1.6442451420029897E-2</v>
      </c>
      <c r="U139" s="14">
        <f t="shared" si="82"/>
        <v>0.95964125560538116</v>
      </c>
      <c r="V139" s="14">
        <f t="shared" si="83"/>
        <v>2.3916292974588971E-2</v>
      </c>
      <c r="W139" s="14">
        <f t="shared" si="86"/>
        <v>0.76887230978117205</v>
      </c>
      <c r="X139" s="15"/>
      <c r="Y139" s="15"/>
      <c r="Z139" s="15"/>
    </row>
    <row r="140" spans="1:26">
      <c r="A140" s="25" t="s">
        <v>54</v>
      </c>
      <c r="B140" s="24">
        <v>659</v>
      </c>
      <c r="C140" s="24">
        <v>735</v>
      </c>
      <c r="D140" s="24">
        <v>49</v>
      </c>
      <c r="E140" s="24">
        <v>27</v>
      </c>
      <c r="F140" s="24">
        <v>23</v>
      </c>
      <c r="G140" s="24">
        <v>1.0804248861911987</v>
      </c>
      <c r="H140" s="24">
        <v>4.09711684370258E-2</v>
      </c>
      <c r="I140" s="24">
        <v>1.1265822784810124</v>
      </c>
      <c r="J140" s="24">
        <v>-0.12139605462822445</v>
      </c>
      <c r="K140" s="24">
        <v>1.0804248861911987</v>
      </c>
      <c r="N140" t="str">
        <f t="shared" si="85"/>
        <v>2016-5-F</v>
      </c>
      <c r="O140" s="2" t="str">
        <f t="shared" si="71"/>
        <v>SY2015-2016=&gt;SY2016-2017</v>
      </c>
      <c r="P140" s="5">
        <v>2016</v>
      </c>
      <c r="Q140" s="5">
        <v>5</v>
      </c>
      <c r="R140" s="3" t="s">
        <v>53</v>
      </c>
      <c r="S140" s="14">
        <f t="shared" si="80"/>
        <v>0.93474962063732925</v>
      </c>
      <c r="T140" s="14">
        <f t="shared" si="81"/>
        <v>1.2139605462822459E-2</v>
      </c>
      <c r="U140" s="14">
        <f t="shared" si="82"/>
        <v>0.93474962063732925</v>
      </c>
      <c r="V140" s="14">
        <f t="shared" si="83"/>
        <v>5.3110773899848307E-2</v>
      </c>
      <c r="W140" s="14">
        <f t="shared" si="86"/>
        <v>0.7378415887586135</v>
      </c>
      <c r="X140" s="15"/>
      <c r="Y140" s="15"/>
      <c r="Z140" s="15"/>
    </row>
    <row r="141" spans="1:26">
      <c r="A141" s="25" t="s">
        <v>52</v>
      </c>
      <c r="B141" s="24">
        <v>1235</v>
      </c>
      <c r="C141" s="24">
        <v>1411</v>
      </c>
      <c r="D141" s="24">
        <v>84</v>
      </c>
      <c r="E141" s="24">
        <v>51</v>
      </c>
      <c r="F141" s="24">
        <v>40</v>
      </c>
      <c r="G141" s="24">
        <v>1.1101214574898786</v>
      </c>
      <c r="H141" s="24">
        <v>4.1295546558704453E-2</v>
      </c>
      <c r="I141" s="24">
        <v>1.1579391891891893</v>
      </c>
      <c r="J141" s="24">
        <v>-0.15141700404858294</v>
      </c>
      <c r="K141" s="24">
        <v>1.1101214574898786</v>
      </c>
      <c r="N141" t="str">
        <f t="shared" si="85"/>
        <v>2016-6-F</v>
      </c>
      <c r="O141" s="2" t="str">
        <f t="shared" si="71"/>
        <v>SY2015-2016=&gt;SY2016-2017</v>
      </c>
      <c r="P141" s="5">
        <v>2016</v>
      </c>
      <c r="Q141">
        <v>6</v>
      </c>
      <c r="R141" s="3" t="s">
        <v>53</v>
      </c>
      <c r="S141" s="14">
        <f t="shared" si="80"/>
        <v>0.99827882960413084</v>
      </c>
      <c r="T141" s="14">
        <f t="shared" si="81"/>
        <v>1.2048192771084338E-2</v>
      </c>
      <c r="U141" s="14">
        <f t="shared" si="82"/>
        <v>0.99827882960413084</v>
      </c>
      <c r="V141" s="14">
        <f t="shared" si="83"/>
        <v>-1.0327022375215211E-2</v>
      </c>
      <c r="W141" s="14">
        <f t="shared" si="86"/>
        <v>0.68969714518255831</v>
      </c>
      <c r="X141" s="15"/>
      <c r="Y141" s="15"/>
      <c r="Z141" s="15"/>
    </row>
    <row r="142" spans="1:26">
      <c r="A142" s="23">
        <v>2</v>
      </c>
      <c r="B142" s="24">
        <v>2658</v>
      </c>
      <c r="C142" s="24">
        <v>2940</v>
      </c>
      <c r="D142" s="24">
        <v>168</v>
      </c>
      <c r="E142" s="24">
        <v>80</v>
      </c>
      <c r="F142" s="24">
        <v>82</v>
      </c>
      <c r="G142" s="24">
        <v>1.0752445447705041</v>
      </c>
      <c r="H142" s="24">
        <v>3.0097817908201655E-2</v>
      </c>
      <c r="I142" s="24">
        <v>1.108611326609775</v>
      </c>
      <c r="J142" s="24">
        <v>-0.10534236267870578</v>
      </c>
      <c r="K142" s="24">
        <v>1.0752445447705041</v>
      </c>
      <c r="N142" t="str">
        <f>CONCATENATE(P142,"-",Q142,"-",R142)</f>
        <v>2016-7-F</v>
      </c>
      <c r="O142" s="2" t="str">
        <f>"SY" &amp; TEXT(P142-1,"0000") &amp; "-" &amp; TEXT(P142,"0000") &amp; "=&gt;SY" &amp; TEXT(P142,"0000") &amp; "-" &amp; TEXT(P142+1,"0000")</f>
        <v>SY2015-2016=&gt;SY2016-2017</v>
      </c>
      <c r="P142" s="5">
        <v>2016</v>
      </c>
      <c r="Q142" s="5">
        <v>7</v>
      </c>
      <c r="R142" s="3" t="s">
        <v>53</v>
      </c>
      <c r="S142" s="14">
        <f t="shared" si="80"/>
        <v>1.2486486486486486</v>
      </c>
      <c r="T142" s="14">
        <f t="shared" si="81"/>
        <v>7.2072072072072073E-3</v>
      </c>
      <c r="U142" s="14">
        <f t="shared" si="82"/>
        <v>1.2486486486486486</v>
      </c>
      <c r="V142" s="14">
        <f t="shared" si="83"/>
        <v>-0.25585585585585569</v>
      </c>
      <c r="W142" s="14">
        <f>U141*W141</f>
        <v>0.68851005887415462</v>
      </c>
      <c r="X142" s="15"/>
      <c r="Y142" s="15"/>
      <c r="Z142" s="15"/>
    </row>
    <row r="143" spans="1:26">
      <c r="A143" s="25" t="s">
        <v>53</v>
      </c>
      <c r="B143" s="24">
        <v>676</v>
      </c>
      <c r="C143" s="24">
        <v>702</v>
      </c>
      <c r="D143" s="24">
        <v>38</v>
      </c>
      <c r="E143" s="24">
        <v>17</v>
      </c>
      <c r="F143" s="24">
        <v>15</v>
      </c>
      <c r="G143" s="24">
        <v>1.0162721893491125</v>
      </c>
      <c r="H143" s="24">
        <v>2.514792899408284E-2</v>
      </c>
      <c r="I143" s="24">
        <v>1.0424886191198786</v>
      </c>
      <c r="J143" s="24">
        <v>-4.1420118343195256E-2</v>
      </c>
      <c r="K143" s="24">
        <v>1.0162721893491125</v>
      </c>
      <c r="N143" t="str">
        <f t="shared" si="85"/>
        <v>2016-8-F</v>
      </c>
      <c r="O143" s="2" t="str">
        <f t="shared" si="71"/>
        <v>SY2015-2016=&gt;SY2016-2017</v>
      </c>
      <c r="P143" s="5">
        <v>2016</v>
      </c>
      <c r="Q143">
        <v>8</v>
      </c>
      <c r="R143" s="3" t="s">
        <v>53</v>
      </c>
      <c r="S143" s="14">
        <f t="shared" si="80"/>
        <v>0.73088685015290522</v>
      </c>
      <c r="T143" s="14">
        <f t="shared" si="81"/>
        <v>9.1743119266055051E-3</v>
      </c>
      <c r="U143" s="14">
        <f t="shared" si="82"/>
        <v>0.73088685015290522</v>
      </c>
      <c r="V143" s="14">
        <f t="shared" si="83"/>
        <v>0.25993883792048922</v>
      </c>
      <c r="W143" s="14">
        <f>U142*W142</f>
        <v>0.85970715459421465</v>
      </c>
      <c r="X143" s="14"/>
      <c r="Y143" s="14"/>
      <c r="Z143" s="14"/>
    </row>
    <row r="144" spans="1:26">
      <c r="A144" s="25" t="s">
        <v>54</v>
      </c>
      <c r="B144" s="24">
        <v>653</v>
      </c>
      <c r="C144" s="24">
        <v>768</v>
      </c>
      <c r="D144" s="24">
        <v>46</v>
      </c>
      <c r="E144" s="24">
        <v>23</v>
      </c>
      <c r="F144" s="24">
        <v>26</v>
      </c>
      <c r="G144" s="24">
        <v>1.1362940275650841</v>
      </c>
      <c r="H144" s="24">
        <v>3.5222052067381319E-2</v>
      </c>
      <c r="I144" s="24">
        <v>1.1777777777777776</v>
      </c>
      <c r="J144" s="24">
        <v>-0.17151607963246551</v>
      </c>
      <c r="K144" s="24">
        <v>1.1362940275650841</v>
      </c>
      <c r="N144" t="str">
        <f t="shared" si="85"/>
        <v>2016-9-F</v>
      </c>
      <c r="O144" s="2" t="str">
        <f t="shared" si="71"/>
        <v>SY2015-2016=&gt;SY2016-2017</v>
      </c>
      <c r="P144" s="5">
        <v>2016</v>
      </c>
      <c r="Q144" s="5">
        <v>9</v>
      </c>
      <c r="R144" s="3" t="s">
        <v>53</v>
      </c>
      <c r="S144" s="14">
        <f t="shared" si="80"/>
        <v>0.73371647509578541</v>
      </c>
      <c r="T144" s="14">
        <f t="shared" si="81"/>
        <v>7.6628352490421452E-3</v>
      </c>
      <c r="U144" s="14">
        <f t="shared" si="82"/>
        <v>0.73371647509578541</v>
      </c>
      <c r="V144" s="14">
        <f t="shared" si="83"/>
        <v>0.25862068965517249</v>
      </c>
      <c r="W144" s="14">
        <f t="shared" si="86"/>
        <v>0.6283486542752823</v>
      </c>
      <c r="X144" s="14">
        <v>1</v>
      </c>
      <c r="Y144" s="14"/>
      <c r="Z144" s="14"/>
    </row>
    <row r="145" spans="1:26">
      <c r="A145" s="25" t="s">
        <v>52</v>
      </c>
      <c r="B145" s="24">
        <v>1329</v>
      </c>
      <c r="C145" s="24">
        <v>1470</v>
      </c>
      <c r="D145" s="24">
        <v>84</v>
      </c>
      <c r="E145" s="24">
        <v>40</v>
      </c>
      <c r="F145" s="24">
        <v>41</v>
      </c>
      <c r="G145" s="24">
        <v>1.0752445447705041</v>
      </c>
      <c r="H145" s="24">
        <v>3.0097817908201655E-2</v>
      </c>
      <c r="I145" s="24">
        <v>1.108611326609775</v>
      </c>
      <c r="J145" s="24">
        <v>-0.10534236267870578</v>
      </c>
      <c r="K145" s="24">
        <v>1.0752445447705041</v>
      </c>
      <c r="N145" t="str">
        <f t="shared" si="85"/>
        <v>2016-10-F</v>
      </c>
      <c r="O145" s="2" t="str">
        <f t="shared" si="71"/>
        <v>SY2015-2016=&gt;SY2016-2017</v>
      </c>
      <c r="P145" s="5">
        <v>2016</v>
      </c>
      <c r="Q145">
        <v>10</v>
      </c>
      <c r="R145" s="3" t="s">
        <v>53</v>
      </c>
      <c r="S145" s="14">
        <f t="shared" si="80"/>
        <v>0.88766519823788548</v>
      </c>
      <c r="T145" s="14">
        <f t="shared" si="81"/>
        <v>4.4052863436123352E-3</v>
      </c>
      <c r="U145" s="14">
        <f t="shared" si="82"/>
        <v>0.88766519823788548</v>
      </c>
      <c r="V145" s="14">
        <f t="shared" si="83"/>
        <v>0.10792951541850215</v>
      </c>
      <c r="W145" s="14">
        <f t="shared" si="86"/>
        <v>0.46102975974604044</v>
      </c>
      <c r="X145" s="14">
        <f>U144*X144</f>
        <v>0.73371647509578541</v>
      </c>
      <c r="Y145" s="14"/>
      <c r="Z145" s="14"/>
    </row>
    <row r="146" spans="1:26">
      <c r="A146" s="23">
        <v>3</v>
      </c>
      <c r="B146" s="24">
        <v>2816</v>
      </c>
      <c r="C146" s="24">
        <v>2732</v>
      </c>
      <c r="D146" s="24">
        <v>120</v>
      </c>
      <c r="E146" s="24">
        <v>82</v>
      </c>
      <c r="F146" s="24">
        <v>66</v>
      </c>
      <c r="G146" s="24">
        <v>0.94673295454545459</v>
      </c>
      <c r="H146" s="24">
        <v>2.911931818181818E-2</v>
      </c>
      <c r="I146" s="24">
        <v>0.97512801755669354</v>
      </c>
      <c r="J146" s="24">
        <v>2.4147727272727182E-2</v>
      </c>
      <c r="K146" s="24">
        <v>0.94673295454545459</v>
      </c>
      <c r="N146" t="str">
        <f t="shared" si="85"/>
        <v>2016-11-F</v>
      </c>
      <c r="O146" s="2" t="str">
        <f t="shared" si="71"/>
        <v>SY2015-2016=&gt;SY2016-2017</v>
      </c>
      <c r="P146" s="5">
        <v>2016</v>
      </c>
      <c r="Q146" s="5">
        <v>11</v>
      </c>
      <c r="R146" s="3" t="s">
        <v>53</v>
      </c>
      <c r="S146" s="14">
        <f t="shared" si="80"/>
        <v>0.76884422110552764</v>
      </c>
      <c r="T146" s="14">
        <f t="shared" si="81"/>
        <v>3.2663316582914576E-2</v>
      </c>
      <c r="U146" s="14">
        <f t="shared" si="82"/>
        <v>0.76884422110552764</v>
      </c>
      <c r="V146" s="14">
        <f t="shared" si="83"/>
        <v>0.19849246231155782</v>
      </c>
      <c r="W146" s="14">
        <f t="shared" si="86"/>
        <v>0.40924007307853372</v>
      </c>
      <c r="X146" s="14">
        <f t="shared" ref="X146:X147" si="87">U145*X145</f>
        <v>0.65129458031630294</v>
      </c>
      <c r="Y146" s="14"/>
      <c r="Z146" s="14"/>
    </row>
    <row r="147" spans="1:26">
      <c r="A147" s="25" t="s">
        <v>53</v>
      </c>
      <c r="B147" s="24">
        <v>702</v>
      </c>
      <c r="C147" s="24">
        <v>669</v>
      </c>
      <c r="D147" s="24">
        <v>25</v>
      </c>
      <c r="E147" s="24">
        <v>15</v>
      </c>
      <c r="F147" s="24">
        <v>12</v>
      </c>
      <c r="G147" s="24">
        <v>0.9358974358974359</v>
      </c>
      <c r="H147" s="24">
        <v>2.1367521367521368E-2</v>
      </c>
      <c r="I147" s="24">
        <v>0.95633187772925765</v>
      </c>
      <c r="J147" s="24">
        <v>4.2735042735042694E-2</v>
      </c>
      <c r="K147" s="24">
        <v>0.9358974358974359</v>
      </c>
      <c r="N147" t="str">
        <f t="shared" si="85"/>
        <v>2016-12-F</v>
      </c>
      <c r="O147" s="2" t="str">
        <f t="shared" si="71"/>
        <v>SY2015-2016=&gt;SY2016-2017</v>
      </c>
      <c r="P147" s="5">
        <v>2016</v>
      </c>
      <c r="Q147">
        <v>12</v>
      </c>
      <c r="R147" s="3" t="s">
        <v>53</v>
      </c>
      <c r="S147" s="14">
        <f t="shared" si="80"/>
        <v>0</v>
      </c>
      <c r="T147" s="14">
        <f t="shared" si="81"/>
        <v>0</v>
      </c>
      <c r="U147" s="14">
        <f t="shared" si="82"/>
        <v>0</v>
      </c>
      <c r="V147" s="14">
        <f t="shared" si="83"/>
        <v>1</v>
      </c>
      <c r="W147" s="14">
        <f t="shared" si="86"/>
        <v>0.31464186523123444</v>
      </c>
      <c r="X147" s="14">
        <f t="shared" si="87"/>
        <v>0.5007440743135394</v>
      </c>
      <c r="Y147" s="14"/>
      <c r="Z147" s="14"/>
    </row>
    <row r="148" spans="1:26">
      <c r="A148" s="25" t="s">
        <v>54</v>
      </c>
      <c r="B148" s="24">
        <v>706</v>
      </c>
      <c r="C148" s="24">
        <v>697</v>
      </c>
      <c r="D148" s="24">
        <v>35</v>
      </c>
      <c r="E148" s="24">
        <v>26</v>
      </c>
      <c r="F148" s="24">
        <v>21</v>
      </c>
      <c r="G148" s="24">
        <v>0.95750708215297453</v>
      </c>
      <c r="H148" s="24">
        <v>3.6827195467422094E-2</v>
      </c>
      <c r="I148" s="24">
        <v>0.99411764705882355</v>
      </c>
      <c r="J148" s="24">
        <v>5.6657223796033884E-3</v>
      </c>
      <c r="K148" s="24">
        <v>0.95750708215297453</v>
      </c>
      <c r="N148" t="str">
        <f t="shared" si="85"/>
        <v>2017-0-F</v>
      </c>
      <c r="O148" s="2" t="str">
        <f t="shared" si="71"/>
        <v>SY2016-2017=&gt;SY2017-2018</v>
      </c>
      <c r="P148" s="5">
        <v>2017</v>
      </c>
      <c r="Q148" s="5">
        <v>0</v>
      </c>
      <c r="R148" s="3" t="s">
        <v>53</v>
      </c>
      <c r="S148" s="14">
        <f t="shared" si="80"/>
        <v>1.0567375886524824</v>
      </c>
      <c r="T148" s="14">
        <f t="shared" si="81"/>
        <v>1.7730496453900711E-2</v>
      </c>
      <c r="U148" s="14">
        <f t="shared" si="82"/>
        <v>1.0567375886524824</v>
      </c>
      <c r="V148" s="14">
        <f t="shared" si="83"/>
        <v>-7.4468085106383031E-2</v>
      </c>
      <c r="W148" s="14"/>
      <c r="X148" s="15"/>
      <c r="Y148" s="15"/>
      <c r="Z148" s="15"/>
    </row>
    <row r="149" spans="1:26">
      <c r="A149" s="25" t="s">
        <v>52</v>
      </c>
      <c r="B149" s="24">
        <v>1408</v>
      </c>
      <c r="C149" s="24">
        <v>1366</v>
      </c>
      <c r="D149" s="24">
        <v>60</v>
      </c>
      <c r="E149" s="24">
        <v>41</v>
      </c>
      <c r="F149" s="24">
        <v>33</v>
      </c>
      <c r="G149" s="24">
        <v>0.94673295454545459</v>
      </c>
      <c r="H149" s="24">
        <v>2.911931818181818E-2</v>
      </c>
      <c r="I149" s="24">
        <v>0.97512801755669354</v>
      </c>
      <c r="J149" s="24">
        <v>2.4147727272727182E-2</v>
      </c>
      <c r="K149" s="24">
        <v>0.94673295454545459</v>
      </c>
      <c r="N149" t="str">
        <f t="shared" si="85"/>
        <v>2017-1-F</v>
      </c>
      <c r="O149" s="2" t="str">
        <f t="shared" si="71"/>
        <v>SY2016-2017=&gt;SY2017-2018</v>
      </c>
      <c r="P149" s="5">
        <v>2017</v>
      </c>
      <c r="Q149">
        <v>1</v>
      </c>
      <c r="R149" s="3" t="s">
        <v>53</v>
      </c>
      <c r="S149" s="14">
        <f t="shared" si="80"/>
        <v>0.94227504244482174</v>
      </c>
      <c r="T149" s="14">
        <f t="shared" si="81"/>
        <v>1.3582342954159592E-2</v>
      </c>
      <c r="U149" s="14">
        <f t="shared" si="82"/>
        <v>0.94227504244482174</v>
      </c>
      <c r="V149" s="14">
        <f t="shared" si="83"/>
        <v>4.4142614601018648E-2</v>
      </c>
      <c r="W149" s="14">
        <v>1</v>
      </c>
      <c r="X149" s="15"/>
      <c r="Y149" s="15"/>
      <c r="Z149" s="15"/>
    </row>
    <row r="150" spans="1:26">
      <c r="A150" s="23">
        <v>4</v>
      </c>
      <c r="B150" s="24">
        <v>2574</v>
      </c>
      <c r="C150" s="24">
        <v>2750</v>
      </c>
      <c r="D150" s="24">
        <v>88</v>
      </c>
      <c r="E150" s="24">
        <v>66</v>
      </c>
      <c r="F150" s="24">
        <v>60</v>
      </c>
      <c r="G150" s="24">
        <v>1.0450660450660452</v>
      </c>
      <c r="H150" s="24">
        <v>2.564102564102564E-2</v>
      </c>
      <c r="I150" s="24">
        <v>1.0725677830940989</v>
      </c>
      <c r="J150" s="24">
        <v>-7.0707070707070718E-2</v>
      </c>
      <c r="K150" s="24">
        <v>1.0450660450660452</v>
      </c>
      <c r="N150" t="str">
        <f t="shared" si="85"/>
        <v>2017-2-F</v>
      </c>
      <c r="O150" s="2" t="str">
        <f t="shared" si="71"/>
        <v>SY2016-2017=&gt;SY2017-2018</v>
      </c>
      <c r="P150" s="5">
        <v>2017</v>
      </c>
      <c r="Q150" s="5">
        <v>2</v>
      </c>
      <c r="R150" s="3" t="s">
        <v>53</v>
      </c>
      <c r="S150" s="14">
        <f t="shared" si="80"/>
        <v>0.9723032069970845</v>
      </c>
      <c r="T150" s="14">
        <f t="shared" si="81"/>
        <v>2.478134110787172E-2</v>
      </c>
      <c r="U150" s="14">
        <f t="shared" si="82"/>
        <v>0.9723032069970845</v>
      </c>
      <c r="V150" s="14">
        <f t="shared" si="83"/>
        <v>2.9154518950438302E-3</v>
      </c>
      <c r="W150" s="14">
        <f>U149*W149</f>
        <v>0.94227504244482174</v>
      </c>
      <c r="X150" s="15"/>
      <c r="Y150" s="15"/>
      <c r="Z150" s="15"/>
    </row>
    <row r="151" spans="1:26">
      <c r="A151" s="25" t="s">
        <v>53</v>
      </c>
      <c r="B151" s="24">
        <v>628</v>
      </c>
      <c r="C151" s="24">
        <v>659</v>
      </c>
      <c r="D151" s="24">
        <v>16</v>
      </c>
      <c r="E151" s="24">
        <v>12</v>
      </c>
      <c r="F151" s="24">
        <v>13</v>
      </c>
      <c r="G151" s="24">
        <v>1.0286624203821657</v>
      </c>
      <c r="H151" s="24">
        <v>1.9108280254777069E-2</v>
      </c>
      <c r="I151" s="24">
        <v>1.0487012987012989</v>
      </c>
      <c r="J151" s="24">
        <v>-4.7770700636942776E-2</v>
      </c>
      <c r="K151" s="24">
        <v>1.0286624203821657</v>
      </c>
      <c r="N151" t="str">
        <f t="shared" si="85"/>
        <v>2017-3-F</v>
      </c>
      <c r="O151" s="2" t="str">
        <f t="shared" si="71"/>
        <v>SY2016-2017=&gt;SY2017-2018</v>
      </c>
      <c r="P151" s="5">
        <v>2017</v>
      </c>
      <c r="Q151">
        <v>3</v>
      </c>
      <c r="R151" s="3" t="s">
        <v>53</v>
      </c>
      <c r="S151" s="14">
        <f t="shared" si="80"/>
        <v>0.95534290271132372</v>
      </c>
      <c r="T151" s="14">
        <f t="shared" si="81"/>
        <v>1.4354066985645933E-2</v>
      </c>
      <c r="U151" s="14">
        <f t="shared" si="82"/>
        <v>0.95534290271132372</v>
      </c>
      <c r="V151" s="14">
        <f t="shared" si="83"/>
        <v>3.0303030303030387E-2</v>
      </c>
      <c r="W151" s="14">
        <f>U150*W150</f>
        <v>0.91617704564241409</v>
      </c>
      <c r="X151" s="15"/>
      <c r="Y151" s="15"/>
      <c r="Z151" s="15"/>
    </row>
    <row r="152" spans="1:26">
      <c r="A152" s="25" t="s">
        <v>54</v>
      </c>
      <c r="B152" s="24">
        <v>659</v>
      </c>
      <c r="C152" s="24">
        <v>716</v>
      </c>
      <c r="D152" s="24">
        <v>28</v>
      </c>
      <c r="E152" s="24">
        <v>21</v>
      </c>
      <c r="F152" s="24">
        <v>17</v>
      </c>
      <c r="G152" s="24">
        <v>1.0606980273141122</v>
      </c>
      <c r="H152" s="24">
        <v>3.1866464339908952E-2</v>
      </c>
      <c r="I152" s="24">
        <v>1.0956112852664577</v>
      </c>
      <c r="J152" s="24">
        <v>-9.2564491654021142E-2</v>
      </c>
      <c r="K152" s="24">
        <v>1.0606980273141122</v>
      </c>
      <c r="N152" t="str">
        <f t="shared" si="85"/>
        <v>2017-4-F</v>
      </c>
      <c r="O152" s="2" t="str">
        <f t="shared" si="71"/>
        <v>SY2016-2017=&gt;SY2017-2018</v>
      </c>
      <c r="P152" s="5">
        <v>2017</v>
      </c>
      <c r="Q152" s="5">
        <v>4</v>
      </c>
      <c r="R152" s="3" t="s">
        <v>53</v>
      </c>
      <c r="S152" s="14">
        <f t="shared" si="80"/>
        <v>0.93623639191290819</v>
      </c>
      <c r="T152" s="14">
        <f t="shared" si="81"/>
        <v>6.2208398133748056E-3</v>
      </c>
      <c r="U152" s="14">
        <f t="shared" si="82"/>
        <v>0.93623639191290819</v>
      </c>
      <c r="V152" s="14">
        <f t="shared" si="83"/>
        <v>5.754276827371696E-2</v>
      </c>
      <c r="W152" s="14">
        <f t="shared" ref="W152:W160" si="88">U151*W151</f>
        <v>0.87526323818150875</v>
      </c>
      <c r="X152" s="15"/>
      <c r="Y152" s="15"/>
      <c r="Z152" s="15"/>
    </row>
    <row r="153" spans="1:26">
      <c r="A153" s="25" t="s">
        <v>52</v>
      </c>
      <c r="B153" s="24">
        <v>1287</v>
      </c>
      <c r="C153" s="24">
        <v>1375</v>
      </c>
      <c r="D153" s="24">
        <v>44</v>
      </c>
      <c r="E153" s="24">
        <v>33</v>
      </c>
      <c r="F153" s="24">
        <v>30</v>
      </c>
      <c r="G153" s="24">
        <v>1.0450660450660452</v>
      </c>
      <c r="H153" s="24">
        <v>2.564102564102564E-2</v>
      </c>
      <c r="I153" s="24">
        <v>1.0725677830940989</v>
      </c>
      <c r="J153" s="24">
        <v>-7.0707070707070718E-2</v>
      </c>
      <c r="K153" s="24">
        <v>1.0450660450660452</v>
      </c>
      <c r="N153" t="str">
        <f t="shared" si="85"/>
        <v>2017-5-F</v>
      </c>
      <c r="O153" s="2" t="str">
        <f t="shared" si="71"/>
        <v>SY2016-2017=&gt;SY2017-2018</v>
      </c>
      <c r="P153" s="5">
        <v>2017</v>
      </c>
      <c r="Q153">
        <v>5</v>
      </c>
      <c r="R153" s="3" t="s">
        <v>53</v>
      </c>
      <c r="S153" s="14">
        <f t="shared" si="80"/>
        <v>0.96769230769230774</v>
      </c>
      <c r="T153" s="14">
        <f t="shared" si="81"/>
        <v>1.8461538461538463E-2</v>
      </c>
      <c r="U153" s="14">
        <f t="shared" si="82"/>
        <v>0.96769230769230774</v>
      </c>
      <c r="V153" s="14">
        <f t="shared" si="83"/>
        <v>1.3846153846153841E-2</v>
      </c>
      <c r="W153" s="14">
        <f t="shared" si="88"/>
        <v>0.81945329608906414</v>
      </c>
      <c r="X153" s="15"/>
      <c r="Y153" s="15"/>
      <c r="Z153" s="15"/>
    </row>
    <row r="154" spans="1:26">
      <c r="A154" s="23">
        <v>5</v>
      </c>
      <c r="B154" s="24">
        <v>2564</v>
      </c>
      <c r="C154" s="24">
        <v>2338</v>
      </c>
      <c r="D154" s="24">
        <v>82</v>
      </c>
      <c r="E154" s="24">
        <v>60</v>
      </c>
      <c r="F154" s="24">
        <v>58</v>
      </c>
      <c r="G154" s="24">
        <v>0.88923556942277693</v>
      </c>
      <c r="H154" s="24">
        <v>2.3400936037441498E-2</v>
      </c>
      <c r="I154" s="24">
        <v>0.91054313099041539</v>
      </c>
      <c r="J154" s="24">
        <v>8.7363494539781539E-2</v>
      </c>
      <c r="K154" s="24">
        <v>0.88923556942277693</v>
      </c>
      <c r="N154" t="str">
        <f t="shared" si="85"/>
        <v>2017-6-F</v>
      </c>
      <c r="O154" s="2" t="str">
        <f t="shared" si="71"/>
        <v>SY2016-2017=&gt;SY2017-2018</v>
      </c>
      <c r="P154" s="5">
        <v>2017</v>
      </c>
      <c r="Q154" s="5">
        <v>6</v>
      </c>
      <c r="R154" s="3" t="s">
        <v>53</v>
      </c>
      <c r="S154" s="14">
        <f t="shared" si="80"/>
        <v>0.9309791332263242</v>
      </c>
      <c r="T154" s="14">
        <f t="shared" si="81"/>
        <v>1.2841091492776886E-2</v>
      </c>
      <c r="U154" s="14">
        <f t="shared" si="82"/>
        <v>0.9309791332263242</v>
      </c>
      <c r="V154" s="14">
        <f t="shared" si="83"/>
        <v>5.6179775280898903E-2</v>
      </c>
      <c r="W154" s="14">
        <f t="shared" si="88"/>
        <v>0.79297865113849442</v>
      </c>
      <c r="X154" s="15"/>
      <c r="Y154" s="15"/>
      <c r="Z154" s="15"/>
    </row>
    <row r="155" spans="1:26">
      <c r="A155" s="25" t="s">
        <v>53</v>
      </c>
      <c r="B155" s="24">
        <v>619</v>
      </c>
      <c r="C155" s="24">
        <v>581</v>
      </c>
      <c r="D155" s="24">
        <v>16</v>
      </c>
      <c r="E155" s="24">
        <v>13</v>
      </c>
      <c r="F155" s="24">
        <v>12</v>
      </c>
      <c r="G155" s="24">
        <v>0.91922455573505657</v>
      </c>
      <c r="H155" s="24">
        <v>2.10016155088853E-2</v>
      </c>
      <c r="I155" s="24">
        <v>0.93894389438943904</v>
      </c>
      <c r="J155" s="24">
        <v>5.9773828756058078E-2</v>
      </c>
      <c r="K155" s="24">
        <v>0.91922455573505657</v>
      </c>
      <c r="N155" t="str">
        <f t="shared" si="85"/>
        <v>2017-7-F</v>
      </c>
      <c r="O155" s="2" t="str">
        <f t="shared" si="71"/>
        <v>SY2016-2017=&gt;SY2017-2018</v>
      </c>
      <c r="P155" s="5">
        <v>2017</v>
      </c>
      <c r="Q155">
        <v>7</v>
      </c>
      <c r="R155" s="3" t="s">
        <v>53</v>
      </c>
      <c r="S155" s="14">
        <f t="shared" si="80"/>
        <v>1.2602739726027397</v>
      </c>
      <c r="T155" s="14">
        <f t="shared" si="81"/>
        <v>1.3698630136986301E-2</v>
      </c>
      <c r="U155" s="14">
        <f t="shared" si="82"/>
        <v>1.2602739726027397</v>
      </c>
      <c r="V155" s="14">
        <f t="shared" si="83"/>
        <v>-0.27397260273972601</v>
      </c>
      <c r="W155" s="14">
        <f t="shared" si="88"/>
        <v>0.7382465773038952</v>
      </c>
      <c r="X155" s="15"/>
      <c r="Y155" s="15"/>
      <c r="Z155" s="15"/>
    </row>
    <row r="156" spans="1:26">
      <c r="A156" s="25" t="s">
        <v>54</v>
      </c>
      <c r="B156" s="24">
        <v>663</v>
      </c>
      <c r="C156" s="24">
        <v>588</v>
      </c>
      <c r="D156" s="24">
        <v>25</v>
      </c>
      <c r="E156" s="24">
        <v>17</v>
      </c>
      <c r="F156" s="24">
        <v>17</v>
      </c>
      <c r="G156" s="24">
        <v>0.86123680241327305</v>
      </c>
      <c r="H156" s="24">
        <v>2.564102564102564E-2</v>
      </c>
      <c r="I156" s="24">
        <v>0.88390092879256976</v>
      </c>
      <c r="J156" s="24">
        <v>0.11312217194570129</v>
      </c>
      <c r="K156" s="24">
        <v>0.86123680241327305</v>
      </c>
      <c r="N156" t="str">
        <f t="shared" si="85"/>
        <v>2017-8-F</v>
      </c>
      <c r="O156" s="2" t="str">
        <f t="shared" si="71"/>
        <v>SY2016-2017=&gt;SY2017-2018</v>
      </c>
      <c r="P156" s="5">
        <v>2017</v>
      </c>
      <c r="Q156" s="5">
        <v>8</v>
      </c>
      <c r="R156" s="3" t="s">
        <v>53</v>
      </c>
      <c r="S156" s="14">
        <f t="shared" si="80"/>
        <v>0.63519313304721026</v>
      </c>
      <c r="T156" s="14">
        <f t="shared" si="81"/>
        <v>1.1444921316165951E-2</v>
      </c>
      <c r="U156" s="14">
        <f t="shared" si="82"/>
        <v>0.63519313304721026</v>
      </c>
      <c r="V156" s="14">
        <f t="shared" si="83"/>
        <v>0.35336194563662382</v>
      </c>
      <c r="W156" s="16">
        <f>U155*W155</f>
        <v>0.93039294673915551</v>
      </c>
      <c r="X156" s="14"/>
      <c r="Y156" s="14"/>
      <c r="Z156" s="14"/>
    </row>
    <row r="157" spans="1:26">
      <c r="A157" s="25" t="s">
        <v>52</v>
      </c>
      <c r="B157" s="24">
        <v>1282</v>
      </c>
      <c r="C157" s="24">
        <v>1169</v>
      </c>
      <c r="D157" s="24">
        <v>41</v>
      </c>
      <c r="E157" s="24">
        <v>30</v>
      </c>
      <c r="F157" s="24">
        <v>29</v>
      </c>
      <c r="G157" s="24">
        <v>0.88923556942277693</v>
      </c>
      <c r="H157" s="24">
        <v>2.3400936037441498E-2</v>
      </c>
      <c r="I157" s="24">
        <v>0.91054313099041539</v>
      </c>
      <c r="J157" s="24">
        <v>8.7363494539781539E-2</v>
      </c>
      <c r="K157" s="24">
        <v>0.88923556942277693</v>
      </c>
      <c r="N157" t="str">
        <f t="shared" si="85"/>
        <v>2017-9-F</v>
      </c>
      <c r="O157" s="2" t="str">
        <f t="shared" si="71"/>
        <v>SY2016-2017=&gt;SY2017-2018</v>
      </c>
      <c r="P157" s="5">
        <v>2017</v>
      </c>
      <c r="Q157">
        <v>9</v>
      </c>
      <c r="R157" s="3" t="s">
        <v>53</v>
      </c>
      <c r="S157" s="14">
        <f t="shared" si="80"/>
        <v>0.8568464730290456</v>
      </c>
      <c r="T157" s="14">
        <f t="shared" si="81"/>
        <v>2.0746887966804979E-3</v>
      </c>
      <c r="U157" s="14">
        <f t="shared" si="82"/>
        <v>0.8568464730290456</v>
      </c>
      <c r="V157" s="14">
        <f t="shared" si="83"/>
        <v>0.14107883817427391</v>
      </c>
      <c r="W157" s="14">
        <f t="shared" si="88"/>
        <v>0.59097921080427041</v>
      </c>
      <c r="X157" s="14">
        <v>1</v>
      </c>
      <c r="Y157" s="14"/>
      <c r="Z157" s="14"/>
    </row>
    <row r="158" spans="1:26">
      <c r="A158" s="23">
        <v>6</v>
      </c>
      <c r="B158" s="24">
        <v>2352</v>
      </c>
      <c r="C158" s="24">
        <v>2320</v>
      </c>
      <c r="D158" s="24">
        <v>60</v>
      </c>
      <c r="E158" s="24">
        <v>58</v>
      </c>
      <c r="F158" s="24">
        <v>38</v>
      </c>
      <c r="G158" s="24">
        <v>0.97023809523809523</v>
      </c>
      <c r="H158" s="24">
        <v>2.4659863945578231E-2</v>
      </c>
      <c r="I158" s="24">
        <v>0.99476896251089797</v>
      </c>
      <c r="J158" s="24">
        <v>5.1020408163264808E-3</v>
      </c>
      <c r="K158" s="24">
        <v>0.97023809523809523</v>
      </c>
      <c r="N158" t="str">
        <f t="shared" si="85"/>
        <v>2017-10-F</v>
      </c>
      <c r="O158" s="2" t="str">
        <f t="shared" si="71"/>
        <v>SY2016-2017=&gt;SY2017-2018</v>
      </c>
      <c r="P158" s="5">
        <v>2017</v>
      </c>
      <c r="Q158" s="5">
        <v>10</v>
      </c>
      <c r="R158" s="3" t="s">
        <v>53</v>
      </c>
      <c r="S158" s="14">
        <f t="shared" si="80"/>
        <v>0.8467532467532467</v>
      </c>
      <c r="T158" s="14">
        <f t="shared" si="81"/>
        <v>7.7922077922077922E-3</v>
      </c>
      <c r="U158" s="14">
        <f t="shared" si="82"/>
        <v>0.8467532467532467</v>
      </c>
      <c r="V158" s="14">
        <f t="shared" si="83"/>
        <v>0.1454545454545455</v>
      </c>
      <c r="W158" s="14">
        <f>U157*W157</f>
        <v>0.50637845241112789</v>
      </c>
      <c r="X158" s="14">
        <f>U157*X157</f>
        <v>0.8568464730290456</v>
      </c>
      <c r="Y158" s="14"/>
      <c r="Z158" s="14"/>
    </row>
    <row r="159" spans="1:26">
      <c r="A159" s="25" t="s">
        <v>53</v>
      </c>
      <c r="B159" s="24">
        <v>553</v>
      </c>
      <c r="C159" s="24">
        <v>555</v>
      </c>
      <c r="D159" s="24">
        <v>14</v>
      </c>
      <c r="E159" s="24">
        <v>12</v>
      </c>
      <c r="F159" s="24">
        <v>10</v>
      </c>
      <c r="G159" s="24">
        <v>0.98553345388788427</v>
      </c>
      <c r="H159" s="24">
        <v>2.1699819168173599E-2</v>
      </c>
      <c r="I159" s="24">
        <v>1.0073937153419594</v>
      </c>
      <c r="J159" s="24">
        <v>-7.2332730560578096E-3</v>
      </c>
      <c r="K159" s="24">
        <v>0.98553345388788427</v>
      </c>
      <c r="N159" t="str">
        <f t="shared" si="85"/>
        <v>2017-11-F</v>
      </c>
      <c r="O159" s="2" t="str">
        <f t="shared" si="71"/>
        <v>SY2016-2017=&gt;SY2017-2018</v>
      </c>
      <c r="P159" s="5">
        <v>2017</v>
      </c>
      <c r="Q159">
        <v>11</v>
      </c>
      <c r="R159" s="3" t="s">
        <v>53</v>
      </c>
      <c r="S159" s="14">
        <f t="shared" si="80"/>
        <v>0.84855769230769229</v>
      </c>
      <c r="T159" s="14">
        <f t="shared" si="81"/>
        <v>9.6153846153846159E-3</v>
      </c>
      <c r="U159" s="14">
        <f t="shared" si="82"/>
        <v>0.84855769230769229</v>
      </c>
      <c r="V159" s="14">
        <f t="shared" si="83"/>
        <v>0.14182692307692313</v>
      </c>
      <c r="W159" s="14">
        <f t="shared" si="88"/>
        <v>0.42877759866500698</v>
      </c>
      <c r="X159" s="14">
        <f t="shared" ref="X159:X160" si="89">U158*X158</f>
        <v>0.72553753300641255</v>
      </c>
      <c r="Y159" s="14"/>
      <c r="Z159" s="14"/>
    </row>
    <row r="160" spans="1:26">
      <c r="A160" s="25" t="s">
        <v>54</v>
      </c>
      <c r="B160" s="24">
        <v>623</v>
      </c>
      <c r="C160" s="24">
        <v>605</v>
      </c>
      <c r="D160" s="24">
        <v>16</v>
      </c>
      <c r="E160" s="24">
        <v>17</v>
      </c>
      <c r="F160" s="24">
        <v>9</v>
      </c>
      <c r="G160" s="24">
        <v>0.956661316211878</v>
      </c>
      <c r="H160" s="24">
        <v>2.7287319422150885E-2</v>
      </c>
      <c r="I160" s="24">
        <v>0.98349834983498352</v>
      </c>
      <c r="J160" s="24">
        <v>1.6051364365971099E-2</v>
      </c>
      <c r="K160" s="24">
        <v>0.956661316211878</v>
      </c>
      <c r="N160" t="str">
        <f t="shared" si="85"/>
        <v>2017-12-F</v>
      </c>
      <c r="O160" s="2" t="str">
        <f t="shared" si="71"/>
        <v>SY2016-2017=&gt;SY2017-2018</v>
      </c>
      <c r="P160" s="5">
        <v>2017</v>
      </c>
      <c r="Q160" s="5">
        <v>12</v>
      </c>
      <c r="R160" s="3" t="s">
        <v>53</v>
      </c>
      <c r="S160" s="14">
        <f t="shared" ref="S160:S186" si="90">GETPIVOTDATA("Sum of thePR",pivNationCohort,"GenderCode",$R160,"SurveyYear",$P160,"YearOfEd",$Q160)</f>
        <v>0</v>
      </c>
      <c r="T160" s="14">
        <f t="shared" ref="T160:T186" si="91">GETPIVOTDATA("Sum of theRR",pivNationCohort,"GenderCode",$R160,"SurveyYear",$P160,"YearOfEd",$Q160)</f>
        <v>6.5359477124183009E-3</v>
      </c>
      <c r="U160" s="14">
        <f t="shared" ref="U160:U186" si="92">GETPIVOTDATA("Sum of theTR",pivNationCohort,"GenderCode",$R160,"SurveyYear",$P160,"YearOfEd",$Q160)</f>
        <v>0</v>
      </c>
      <c r="V160" s="14">
        <f t="shared" ref="V160:V186" si="93">GETPIVOTDATA("Sum of theDR",pivNationCohort,"GenderCode",$R160,"SurveyYear",$P160,"YearOfEd",$Q160)</f>
        <v>0.99346405228758172</v>
      </c>
      <c r="W160" s="14">
        <f t="shared" si="88"/>
        <v>0.36384252963641217</v>
      </c>
      <c r="X160" s="16">
        <f t="shared" si="89"/>
        <v>0.61566045469053754</v>
      </c>
      <c r="Y160" s="16"/>
      <c r="Z160" s="16"/>
    </row>
    <row r="161" spans="1:26">
      <c r="A161" s="25" t="s">
        <v>52</v>
      </c>
      <c r="B161" s="24">
        <v>1176</v>
      </c>
      <c r="C161" s="24">
        <v>1160</v>
      </c>
      <c r="D161" s="24">
        <v>30</v>
      </c>
      <c r="E161" s="24">
        <v>29</v>
      </c>
      <c r="F161" s="24">
        <v>19</v>
      </c>
      <c r="G161" s="24">
        <v>0.97023809523809523</v>
      </c>
      <c r="H161" s="24">
        <v>2.4659863945578231E-2</v>
      </c>
      <c r="I161" s="24">
        <v>0.99476896251089797</v>
      </c>
      <c r="J161" s="24">
        <v>5.1020408163264808E-3</v>
      </c>
      <c r="K161" s="24">
        <v>0.97023809523809523</v>
      </c>
      <c r="N161" t="str">
        <f t="shared" si="85"/>
        <v>2018-0-F</v>
      </c>
      <c r="O161" s="2" t="str">
        <f t="shared" si="71"/>
        <v>SY2017-2018=&gt;SY2018-2019</v>
      </c>
      <c r="P161" s="5">
        <v>2018</v>
      </c>
      <c r="Q161">
        <v>0</v>
      </c>
      <c r="R161" s="3" t="s">
        <v>53</v>
      </c>
      <c r="S161" s="14">
        <f t="shared" si="90"/>
        <v>1.0018281535648994</v>
      </c>
      <c r="T161" s="14">
        <f t="shared" si="91"/>
        <v>1.6453382084095063E-2</v>
      </c>
      <c r="U161" s="14">
        <f t="shared" si="92"/>
        <v>1.0018281535648994</v>
      </c>
      <c r="V161" s="14">
        <f t="shared" si="93"/>
        <v>-1.8281535648994485E-2</v>
      </c>
      <c r="W161" s="14"/>
      <c r="X161" s="15"/>
      <c r="Y161" s="15"/>
      <c r="Z161" s="15"/>
    </row>
    <row r="162" spans="1:26">
      <c r="A162" s="23">
        <v>7</v>
      </c>
      <c r="B162" s="24">
        <v>2010</v>
      </c>
      <c r="C162" s="24">
        <v>2710</v>
      </c>
      <c r="D162" s="24">
        <v>40</v>
      </c>
      <c r="E162" s="24">
        <v>38</v>
      </c>
      <c r="F162" s="24">
        <v>30</v>
      </c>
      <c r="G162" s="24">
        <v>1.3333333333333333</v>
      </c>
      <c r="H162" s="24">
        <v>1.8905472636815919E-2</v>
      </c>
      <c r="I162" s="24">
        <v>1.3590263691683571</v>
      </c>
      <c r="J162" s="24">
        <v>-0.35223880597014912</v>
      </c>
      <c r="K162" s="24">
        <v>1.3333333333333333</v>
      </c>
      <c r="N162" t="str">
        <f t="shared" si="85"/>
        <v>2018-1-F</v>
      </c>
      <c r="O162" s="2" t="str">
        <f t="shared" si="71"/>
        <v>SY2017-2018=&gt;SY2018-2019</v>
      </c>
      <c r="P162" s="5">
        <v>2018</v>
      </c>
      <c r="Q162" s="5">
        <v>1</v>
      </c>
      <c r="R162" s="3" t="s">
        <v>53</v>
      </c>
      <c r="S162" s="14">
        <f t="shared" si="90"/>
        <v>0.9370860927152318</v>
      </c>
      <c r="T162" s="14">
        <f t="shared" si="91"/>
        <v>3.1456953642384107E-2</v>
      </c>
      <c r="U162" s="14">
        <f t="shared" si="92"/>
        <v>0.9370860927152318</v>
      </c>
      <c r="V162" s="14">
        <f t="shared" si="93"/>
        <v>3.14569536423841E-2</v>
      </c>
      <c r="W162" s="14">
        <v>1</v>
      </c>
      <c r="X162" s="15"/>
      <c r="Y162" s="15"/>
      <c r="Z162" s="15"/>
    </row>
    <row r="163" spans="1:26">
      <c r="A163" s="25" t="s">
        <v>53</v>
      </c>
      <c r="B163" s="24">
        <v>482</v>
      </c>
      <c r="C163" s="24">
        <v>654</v>
      </c>
      <c r="D163" s="24">
        <v>6</v>
      </c>
      <c r="E163" s="24">
        <v>10</v>
      </c>
      <c r="F163" s="24">
        <v>4</v>
      </c>
      <c r="G163" s="24">
        <v>1.3485477178423237</v>
      </c>
      <c r="H163" s="24">
        <v>2.0746887966804978E-2</v>
      </c>
      <c r="I163" s="24">
        <v>1.3771186440677967</v>
      </c>
      <c r="J163" s="24">
        <v>-0.36929460580912865</v>
      </c>
      <c r="K163" s="24">
        <v>1.3485477178423237</v>
      </c>
      <c r="N163" t="str">
        <f t="shared" si="85"/>
        <v>2018-2-F</v>
      </c>
      <c r="O163" s="2" t="str">
        <f t="shared" ref="O163:O186" si="94">"SY" &amp; TEXT(P163-1,"0000") &amp; "-" &amp; TEXT(P163,"0000") &amp; "=&gt;SY" &amp; TEXT(P163,"0000") &amp; "-" &amp; TEXT(P163+1,"0000")</f>
        <v>SY2017-2018=&gt;SY2018-2019</v>
      </c>
      <c r="P163" s="5">
        <v>2018</v>
      </c>
      <c r="Q163">
        <v>2</v>
      </c>
      <c r="R163" s="3" t="s">
        <v>53</v>
      </c>
      <c r="S163" s="14">
        <f t="shared" si="90"/>
        <v>0.93881118881118886</v>
      </c>
      <c r="T163" s="14">
        <f t="shared" si="91"/>
        <v>1.7482517482517484E-2</v>
      </c>
      <c r="U163" s="14">
        <f t="shared" si="92"/>
        <v>0.93881118881118886</v>
      </c>
      <c r="V163" s="14">
        <f t="shared" si="93"/>
        <v>4.3706293706293642E-2</v>
      </c>
      <c r="W163" s="14">
        <f>U162*W162</f>
        <v>0.9370860927152318</v>
      </c>
      <c r="X163" s="15"/>
      <c r="Y163" s="15"/>
      <c r="Z163" s="15"/>
    </row>
    <row r="164" spans="1:26">
      <c r="A164" s="25" t="s">
        <v>54</v>
      </c>
      <c r="B164" s="24">
        <v>523</v>
      </c>
      <c r="C164" s="24">
        <v>701</v>
      </c>
      <c r="D164" s="24">
        <v>14</v>
      </c>
      <c r="E164" s="24">
        <v>9</v>
      </c>
      <c r="F164" s="24">
        <v>11</v>
      </c>
      <c r="G164" s="24">
        <v>1.3193116634799236</v>
      </c>
      <c r="H164" s="24">
        <v>1.7208413001912046E-2</v>
      </c>
      <c r="I164" s="24">
        <v>1.3424124513618676</v>
      </c>
      <c r="J164" s="24">
        <v>-0.33652007648183568</v>
      </c>
      <c r="K164" s="24">
        <v>1.3193116634799236</v>
      </c>
      <c r="N164" t="str">
        <f t="shared" si="85"/>
        <v>2018-3-F</v>
      </c>
      <c r="O164" s="2" t="str">
        <f t="shared" si="94"/>
        <v>SY2017-2018=&gt;SY2018-2019</v>
      </c>
      <c r="P164" s="5">
        <v>2018</v>
      </c>
      <c r="Q164" s="5">
        <v>3</v>
      </c>
      <c r="R164" s="3" t="s">
        <v>53</v>
      </c>
      <c r="S164" s="14">
        <f t="shared" si="90"/>
        <v>0.88313609467455623</v>
      </c>
      <c r="T164" s="14">
        <f t="shared" si="91"/>
        <v>1.3313609467455622E-2</v>
      </c>
      <c r="U164" s="14">
        <f t="shared" si="92"/>
        <v>0.88313609467455623</v>
      </c>
      <c r="V164" s="14">
        <f t="shared" si="93"/>
        <v>0.10355029585798814</v>
      </c>
      <c r="W164" s="14">
        <f t="shared" ref="W164:W173" si="95">U163*W163</f>
        <v>0.87974690872041872</v>
      </c>
      <c r="X164" s="15"/>
      <c r="Y164" s="15"/>
      <c r="Z164" s="15"/>
    </row>
    <row r="165" spans="1:26">
      <c r="A165" s="25" t="s">
        <v>52</v>
      </c>
      <c r="B165" s="24">
        <v>1005</v>
      </c>
      <c r="C165" s="24">
        <v>1355</v>
      </c>
      <c r="D165" s="24">
        <v>20</v>
      </c>
      <c r="E165" s="24">
        <v>19</v>
      </c>
      <c r="F165" s="24">
        <v>15</v>
      </c>
      <c r="G165" s="24">
        <v>1.3333333333333333</v>
      </c>
      <c r="H165" s="24">
        <v>1.8905472636815919E-2</v>
      </c>
      <c r="I165" s="24">
        <v>1.3590263691683571</v>
      </c>
      <c r="J165" s="24">
        <v>-0.35223880597014912</v>
      </c>
      <c r="K165" s="24">
        <v>1.3333333333333333</v>
      </c>
      <c r="N165" t="str">
        <f t="shared" si="85"/>
        <v>2018-4-F</v>
      </c>
      <c r="O165" s="2" t="str">
        <f t="shared" si="94"/>
        <v>SY2017-2018=&gt;SY2018-2019</v>
      </c>
      <c r="P165" s="5">
        <v>2018</v>
      </c>
      <c r="Q165">
        <v>4</v>
      </c>
      <c r="R165" s="3" t="s">
        <v>53</v>
      </c>
      <c r="S165" s="14">
        <f t="shared" si="90"/>
        <v>0.95356550580431176</v>
      </c>
      <c r="T165" s="14">
        <f t="shared" si="91"/>
        <v>1.658374792703151E-2</v>
      </c>
      <c r="U165" s="14">
        <f t="shared" si="92"/>
        <v>0.95356550580431176</v>
      </c>
      <c r="V165" s="14">
        <f t="shared" si="93"/>
        <v>2.9850746268656692E-2</v>
      </c>
      <c r="W165" s="14">
        <f t="shared" si="95"/>
        <v>0.77693624926936389</v>
      </c>
      <c r="X165" s="15"/>
      <c r="Y165" s="15"/>
      <c r="Z165" s="15"/>
    </row>
    <row r="166" spans="1:26">
      <c r="A166" s="23">
        <v>8</v>
      </c>
      <c r="B166" s="24">
        <v>2262</v>
      </c>
      <c r="C166" s="24">
        <v>2076</v>
      </c>
      <c r="D166" s="24">
        <v>36</v>
      </c>
      <c r="E166" s="24">
        <v>30</v>
      </c>
      <c r="F166" s="24">
        <v>152</v>
      </c>
      <c r="G166" s="24">
        <v>0.85057471264367812</v>
      </c>
      <c r="H166" s="24">
        <v>1.3262599469496022E-2</v>
      </c>
      <c r="I166" s="24">
        <v>0.86200716845878134</v>
      </c>
      <c r="J166" s="24">
        <v>0.13616268788682584</v>
      </c>
      <c r="K166" s="24">
        <v>0.85057471264367812</v>
      </c>
      <c r="N166" t="str">
        <f t="shared" si="85"/>
        <v>2018-5-F</v>
      </c>
      <c r="O166" s="2" t="str">
        <f t="shared" si="94"/>
        <v>SY2017-2018=&gt;SY2018-2019</v>
      </c>
      <c r="P166" s="5">
        <v>2018</v>
      </c>
      <c r="Q166" s="5">
        <v>5</v>
      </c>
      <c r="R166" s="3" t="s">
        <v>53</v>
      </c>
      <c r="S166" s="14">
        <f t="shared" si="90"/>
        <v>0.94951140065146578</v>
      </c>
      <c r="T166" s="14">
        <f t="shared" si="91"/>
        <v>2.4429967426710098E-2</v>
      </c>
      <c r="U166" s="14">
        <f t="shared" si="92"/>
        <v>0.94951140065146578</v>
      </c>
      <c r="V166" s="14">
        <f t="shared" si="93"/>
        <v>2.6058631921824116E-2</v>
      </c>
      <c r="W166" s="14">
        <f t="shared" si="95"/>
        <v>0.74085960751224578</v>
      </c>
      <c r="X166" s="15"/>
      <c r="Y166" s="15"/>
      <c r="Z166" s="15"/>
    </row>
    <row r="167" spans="1:26">
      <c r="A167" s="25" t="s">
        <v>53</v>
      </c>
      <c r="B167" s="24">
        <v>557</v>
      </c>
      <c r="C167" s="24">
        <v>522</v>
      </c>
      <c r="D167" s="24">
        <v>7</v>
      </c>
      <c r="E167" s="24">
        <v>4</v>
      </c>
      <c r="F167" s="24">
        <v>38</v>
      </c>
      <c r="G167" s="24">
        <v>0.86894075403949733</v>
      </c>
      <c r="H167" s="24">
        <v>7.1813285457809697E-3</v>
      </c>
      <c r="I167" s="24">
        <v>0.87522603978300184</v>
      </c>
      <c r="J167" s="24">
        <v>0.12387791741472165</v>
      </c>
      <c r="K167" s="24">
        <v>0.86894075403949733</v>
      </c>
      <c r="N167" t="str">
        <f t="shared" si="85"/>
        <v>2018-6-F</v>
      </c>
      <c r="O167" s="2" t="str">
        <f t="shared" si="94"/>
        <v>SY2017-2018=&gt;SY2018-2019</v>
      </c>
      <c r="P167" s="5">
        <v>2018</v>
      </c>
      <c r="Q167">
        <v>6</v>
      </c>
      <c r="R167" s="3" t="s">
        <v>53</v>
      </c>
      <c r="S167" s="14">
        <f t="shared" si="90"/>
        <v>0.93720565149136581</v>
      </c>
      <c r="T167" s="14">
        <f t="shared" si="91"/>
        <v>7.8492935635792772E-3</v>
      </c>
      <c r="U167" s="14">
        <f t="shared" si="92"/>
        <v>0.93720565149136581</v>
      </c>
      <c r="V167" s="14">
        <f t="shared" si="93"/>
        <v>5.4945054945054861E-2</v>
      </c>
      <c r="W167" s="14">
        <f t="shared" si="95"/>
        <v>0.70345464361504773</v>
      </c>
      <c r="X167" s="15"/>
      <c r="Y167" s="15"/>
      <c r="Z167" s="15"/>
    </row>
    <row r="168" spans="1:26">
      <c r="A168" s="25" t="s">
        <v>54</v>
      </c>
      <c r="B168" s="24">
        <v>574</v>
      </c>
      <c r="C168" s="24">
        <v>516</v>
      </c>
      <c r="D168" s="24">
        <v>11</v>
      </c>
      <c r="E168" s="24">
        <v>11</v>
      </c>
      <c r="F168" s="24">
        <v>38</v>
      </c>
      <c r="G168" s="24">
        <v>0.83275261324041816</v>
      </c>
      <c r="H168" s="24">
        <v>1.9163763066202089E-2</v>
      </c>
      <c r="I168" s="24">
        <v>0.84902309058614567</v>
      </c>
      <c r="J168" s="24">
        <v>0.1480836236933798</v>
      </c>
      <c r="K168" s="24">
        <v>0.83275261324041816</v>
      </c>
      <c r="N168" t="str">
        <f t="shared" si="85"/>
        <v>2018-7-F</v>
      </c>
      <c r="O168" s="2" t="str">
        <f t="shared" si="94"/>
        <v>SY2017-2018=&gt;SY2018-2019</v>
      </c>
      <c r="P168" s="5">
        <v>2018</v>
      </c>
      <c r="Q168" s="5">
        <v>7</v>
      </c>
      <c r="R168" s="3" t="s">
        <v>53</v>
      </c>
      <c r="S168" s="14">
        <f t="shared" si="90"/>
        <v>1.272108843537415</v>
      </c>
      <c r="T168" s="14">
        <f t="shared" si="91"/>
        <v>6.8027210884353739E-3</v>
      </c>
      <c r="U168" s="14">
        <f t="shared" si="92"/>
        <v>1.272108843537415</v>
      </c>
      <c r="V168" s="14">
        <f t="shared" si="93"/>
        <v>-0.27891156462585043</v>
      </c>
      <c r="W168" s="14">
        <f t="shared" si="95"/>
        <v>0.65928166756386741</v>
      </c>
      <c r="X168" s="15"/>
      <c r="Y168" s="15"/>
      <c r="Z168" s="15"/>
    </row>
    <row r="169" spans="1:26">
      <c r="A169" s="25" t="s">
        <v>52</v>
      </c>
      <c r="B169" s="24">
        <v>1131</v>
      </c>
      <c r="C169" s="24">
        <v>1038</v>
      </c>
      <c r="D169" s="24">
        <v>18</v>
      </c>
      <c r="E169" s="24">
        <v>15</v>
      </c>
      <c r="F169" s="24">
        <v>76</v>
      </c>
      <c r="G169" s="24">
        <v>0.85057471264367812</v>
      </c>
      <c r="H169" s="24">
        <v>1.3262599469496022E-2</v>
      </c>
      <c r="I169" s="24">
        <v>0.86200716845878134</v>
      </c>
      <c r="J169" s="24">
        <v>0.13616268788682584</v>
      </c>
      <c r="K169" s="24">
        <v>0.85057471264367812</v>
      </c>
      <c r="N169" t="str">
        <f t="shared" si="85"/>
        <v>2018-8-F</v>
      </c>
      <c r="O169" s="2" t="str">
        <f t="shared" si="94"/>
        <v>SY2017-2018=&gt;SY2018-2019</v>
      </c>
      <c r="P169" s="5">
        <v>2018</v>
      </c>
      <c r="Q169">
        <v>8</v>
      </c>
      <c r="R169" s="3" t="s">
        <v>53</v>
      </c>
      <c r="S169" s="14">
        <f t="shared" si="90"/>
        <v>0.6411290322580645</v>
      </c>
      <c r="T169" s="14">
        <f t="shared" si="91"/>
        <v>6.7204301075268818E-3</v>
      </c>
      <c r="U169" s="14">
        <f t="shared" si="92"/>
        <v>0.6411290322580645</v>
      </c>
      <c r="V169" s="14">
        <f t="shared" si="93"/>
        <v>0.35215053763440862</v>
      </c>
      <c r="W169" s="16">
        <f t="shared" si="95"/>
        <v>0.83867803969008992</v>
      </c>
      <c r="X169" s="14"/>
      <c r="Y169" s="14"/>
      <c r="Z169" s="14"/>
    </row>
    <row r="170" spans="1:26">
      <c r="A170" s="23">
        <v>9</v>
      </c>
      <c r="B170" s="24">
        <v>2090</v>
      </c>
      <c r="C170" s="24">
        <v>1704</v>
      </c>
      <c r="D170" s="24">
        <v>102</v>
      </c>
      <c r="E170" s="24">
        <v>152</v>
      </c>
      <c r="F170" s="24">
        <v>64</v>
      </c>
      <c r="G170" s="24">
        <v>0.78468899521531099</v>
      </c>
      <c r="H170" s="24">
        <v>7.2727272727272724E-2</v>
      </c>
      <c r="I170" s="24">
        <v>0.84623323013415896</v>
      </c>
      <c r="J170" s="24">
        <v>0.14258373205741626</v>
      </c>
      <c r="K170" s="24">
        <v>0.78468899521531099</v>
      </c>
      <c r="N170" t="str">
        <f t="shared" si="85"/>
        <v>2018-9-F</v>
      </c>
      <c r="O170" s="2" t="str">
        <f t="shared" si="94"/>
        <v>SY2017-2018=&gt;SY2018-2019</v>
      </c>
      <c r="P170" s="5">
        <v>2018</v>
      </c>
      <c r="Q170" s="5">
        <v>9</v>
      </c>
      <c r="R170" s="3" t="s">
        <v>53</v>
      </c>
      <c r="S170" s="14">
        <f t="shared" si="90"/>
        <v>0.92359550561797754</v>
      </c>
      <c r="T170" s="14">
        <f t="shared" si="91"/>
        <v>6.7415730337078653E-3</v>
      </c>
      <c r="U170" s="14">
        <f t="shared" si="92"/>
        <v>0.92359550561797754</v>
      </c>
      <c r="V170" s="14">
        <f t="shared" si="93"/>
        <v>6.9662921348314644E-2</v>
      </c>
      <c r="W170" s="14">
        <f t="shared" si="95"/>
        <v>0.53770083996259799</v>
      </c>
      <c r="X170" s="14">
        <v>1</v>
      </c>
      <c r="Y170" s="14"/>
      <c r="Z170" s="14"/>
    </row>
    <row r="171" spans="1:26">
      <c r="A171" s="25" t="s">
        <v>53</v>
      </c>
      <c r="B171" s="24">
        <v>520</v>
      </c>
      <c r="C171" s="24">
        <v>454</v>
      </c>
      <c r="D171" s="24">
        <v>30</v>
      </c>
      <c r="E171" s="24">
        <v>38</v>
      </c>
      <c r="F171" s="24">
        <v>14</v>
      </c>
      <c r="G171" s="24">
        <v>0.84615384615384615</v>
      </c>
      <c r="H171" s="24">
        <v>7.3076923076923081E-2</v>
      </c>
      <c r="I171" s="24">
        <v>0.91286307053941906</v>
      </c>
      <c r="J171" s="24">
        <v>8.0769230769230815E-2</v>
      </c>
      <c r="K171" s="24">
        <v>0.84615384615384615</v>
      </c>
      <c r="N171" t="str">
        <f t="shared" si="85"/>
        <v>2018-10-F</v>
      </c>
      <c r="O171" s="2" t="str">
        <f t="shared" si="94"/>
        <v>SY2017-2018=&gt;SY2018-2019</v>
      </c>
      <c r="P171" s="5">
        <v>2018</v>
      </c>
      <c r="Q171">
        <v>10</v>
      </c>
      <c r="R171" s="3" t="s">
        <v>53</v>
      </c>
      <c r="S171" s="14">
        <f t="shared" si="90"/>
        <v>0.89663461538461542</v>
      </c>
      <c r="T171" s="14">
        <f t="shared" si="91"/>
        <v>2.403846153846154E-3</v>
      </c>
      <c r="U171" s="14">
        <f t="shared" si="92"/>
        <v>0.89663461538461542</v>
      </c>
      <c r="V171" s="14">
        <f t="shared" si="93"/>
        <v>0.10096153846153844</v>
      </c>
      <c r="W171" s="14">
        <f t="shared" si="95"/>
        <v>0.49661807915646689</v>
      </c>
      <c r="X171" s="14">
        <f>U170*X170</f>
        <v>0.92359550561797754</v>
      </c>
      <c r="Y171" s="14"/>
      <c r="Z171" s="14"/>
    </row>
    <row r="172" spans="1:26">
      <c r="A172" s="25" t="s">
        <v>54</v>
      </c>
      <c r="B172" s="24">
        <v>525</v>
      </c>
      <c r="C172" s="24">
        <v>398</v>
      </c>
      <c r="D172" s="24">
        <v>21</v>
      </c>
      <c r="E172" s="24">
        <v>38</v>
      </c>
      <c r="F172" s="24">
        <v>18</v>
      </c>
      <c r="G172" s="24">
        <v>0.72380952380952379</v>
      </c>
      <c r="H172" s="24">
        <v>7.2380952380952379E-2</v>
      </c>
      <c r="I172" s="24">
        <v>0.78028747433264889</v>
      </c>
      <c r="J172" s="24">
        <v>0.20380952380952388</v>
      </c>
      <c r="K172" s="24">
        <v>0.72380952380952379</v>
      </c>
      <c r="N172" t="str">
        <f t="shared" si="85"/>
        <v>2018-11-F</v>
      </c>
      <c r="O172" s="2" t="str">
        <f t="shared" si="94"/>
        <v>SY2017-2018=&gt;SY2018-2019</v>
      </c>
      <c r="P172" s="5">
        <v>2018</v>
      </c>
      <c r="Q172" s="5">
        <v>11</v>
      </c>
      <c r="R172" s="3" t="s">
        <v>53</v>
      </c>
      <c r="S172" s="14">
        <f t="shared" si="90"/>
        <v>0.92727272727272725</v>
      </c>
      <c r="T172" s="14">
        <f t="shared" si="91"/>
        <v>3.0303030303030303E-3</v>
      </c>
      <c r="U172" s="14">
        <f t="shared" si="92"/>
        <v>0.92727272727272725</v>
      </c>
      <c r="V172" s="14">
        <f t="shared" si="93"/>
        <v>6.9696969696969702E-2</v>
      </c>
      <c r="W172" s="14">
        <f>U171*W171</f>
        <v>0.4452849603975052</v>
      </c>
      <c r="X172" s="14">
        <f t="shared" ref="X172:X173" si="96">U171*X171</f>
        <v>0.82812770095073474</v>
      </c>
      <c r="Y172" s="14"/>
      <c r="Z172" s="14"/>
    </row>
    <row r="173" spans="1:26">
      <c r="A173" s="25" t="s">
        <v>52</v>
      </c>
      <c r="B173" s="24">
        <v>1045</v>
      </c>
      <c r="C173" s="24">
        <v>852</v>
      </c>
      <c r="D173" s="24">
        <v>51</v>
      </c>
      <c r="E173" s="24">
        <v>76</v>
      </c>
      <c r="F173" s="24">
        <v>32</v>
      </c>
      <c r="G173" s="24">
        <v>0.78468899521531099</v>
      </c>
      <c r="H173" s="24">
        <v>7.2727272727272724E-2</v>
      </c>
      <c r="I173" s="24">
        <v>0.84623323013415896</v>
      </c>
      <c r="J173" s="24">
        <v>0.14258373205741626</v>
      </c>
      <c r="K173" s="24">
        <v>0.78468899521531099</v>
      </c>
      <c r="N173" t="str">
        <f t="shared" si="85"/>
        <v>2018-12-F</v>
      </c>
      <c r="O173" s="2" t="str">
        <f t="shared" si="94"/>
        <v>SY2017-2018=&gt;SY2018-2019</v>
      </c>
      <c r="P173" s="5">
        <v>2018</v>
      </c>
      <c r="Q173">
        <v>12</v>
      </c>
      <c r="R173" s="3" t="s">
        <v>53</v>
      </c>
      <c r="S173" s="14">
        <f t="shared" si="90"/>
        <v>0</v>
      </c>
      <c r="T173" s="14">
        <f t="shared" si="91"/>
        <v>0</v>
      </c>
      <c r="U173" s="14">
        <f t="shared" si="92"/>
        <v>0</v>
      </c>
      <c r="V173" s="14">
        <f t="shared" si="93"/>
        <v>1</v>
      </c>
      <c r="W173" s="14">
        <f t="shared" si="95"/>
        <v>0.41290059964132297</v>
      </c>
      <c r="X173" s="16">
        <f t="shared" si="96"/>
        <v>0.76790023179068123</v>
      </c>
      <c r="Y173" s="16"/>
      <c r="Z173" s="16"/>
    </row>
    <row r="174" spans="1:26">
      <c r="A174" s="23">
        <v>10</v>
      </c>
      <c r="B174" s="24">
        <v>1666</v>
      </c>
      <c r="C174" s="24">
        <v>1484</v>
      </c>
      <c r="D174" s="24">
        <v>46</v>
      </c>
      <c r="E174" s="24">
        <v>64</v>
      </c>
      <c r="F174" s="24">
        <v>58</v>
      </c>
      <c r="G174" s="24">
        <v>0.85594237695078035</v>
      </c>
      <c r="H174" s="24">
        <v>3.8415366146458581E-2</v>
      </c>
      <c r="I174" s="24">
        <v>0.8901373283395756</v>
      </c>
      <c r="J174" s="24">
        <v>0.10564225690276108</v>
      </c>
      <c r="K174" s="24">
        <v>0.85594237695078035</v>
      </c>
      <c r="N174" t="str">
        <f t="shared" si="85"/>
        <v>2019-0-F</v>
      </c>
      <c r="O174" s="2" t="str">
        <f t="shared" si="94"/>
        <v>SY2018-2019=&gt;SY2019-2020</v>
      </c>
      <c r="P174" s="5">
        <v>2019</v>
      </c>
      <c r="Q174">
        <v>0</v>
      </c>
      <c r="R174" s="3" t="s">
        <v>53</v>
      </c>
      <c r="S174" s="14">
        <f t="shared" si="90"/>
        <v>0.93482309124767227</v>
      </c>
      <c r="T174" s="14">
        <f t="shared" si="91"/>
        <v>7.4487895716945996E-3</v>
      </c>
      <c r="U174" s="14">
        <f t="shared" si="92"/>
        <v>0.93482309124767227</v>
      </c>
      <c r="V174" s="14">
        <f t="shared" si="93"/>
        <v>5.7728119180633142E-2</v>
      </c>
    </row>
    <row r="175" spans="1:26">
      <c r="A175" s="25" t="s">
        <v>53</v>
      </c>
      <c r="B175" s="24">
        <v>448</v>
      </c>
      <c r="C175" s="24">
        <v>398</v>
      </c>
      <c r="D175" s="24">
        <v>12</v>
      </c>
      <c r="E175" s="24">
        <v>14</v>
      </c>
      <c r="F175" s="24">
        <v>20</v>
      </c>
      <c r="G175" s="24">
        <v>0.84375</v>
      </c>
      <c r="H175" s="24">
        <v>3.125E-2</v>
      </c>
      <c r="I175" s="24">
        <v>0.87096774193548387</v>
      </c>
      <c r="J175" s="24">
        <v>0.125</v>
      </c>
      <c r="K175" s="24">
        <v>0.84375</v>
      </c>
      <c r="N175" t="str">
        <f t="shared" si="85"/>
        <v>2019-1-F</v>
      </c>
      <c r="O175" s="2" t="str">
        <f t="shared" si="94"/>
        <v>SY2018-2019=&gt;SY2019-2020</v>
      </c>
      <c r="P175" s="5">
        <v>2019</v>
      </c>
      <c r="Q175" s="5">
        <v>1</v>
      </c>
      <c r="R175" s="3" t="s">
        <v>53</v>
      </c>
      <c r="S175" s="14">
        <f t="shared" si="90"/>
        <v>0.94003527336860671</v>
      </c>
      <c r="T175" s="14">
        <f t="shared" si="91"/>
        <v>2.292768959435626E-2</v>
      </c>
      <c r="U175" s="14">
        <f t="shared" si="92"/>
        <v>0.94003527336860671</v>
      </c>
      <c r="V175" s="14">
        <f t="shared" si="93"/>
        <v>3.7037037037036979E-2</v>
      </c>
      <c r="W175" s="14">
        <v>1</v>
      </c>
    </row>
    <row r="176" spans="1:26">
      <c r="A176" s="25" t="s">
        <v>54</v>
      </c>
      <c r="B176" s="24">
        <v>385</v>
      </c>
      <c r="C176" s="24">
        <v>344</v>
      </c>
      <c r="D176" s="24">
        <v>11</v>
      </c>
      <c r="E176" s="24">
        <v>18</v>
      </c>
      <c r="F176" s="24">
        <v>9</v>
      </c>
      <c r="G176" s="24">
        <v>0.87012987012987009</v>
      </c>
      <c r="H176" s="24">
        <v>4.6753246753246755E-2</v>
      </c>
      <c r="I176" s="24">
        <v>0.91280653950953672</v>
      </c>
      <c r="J176" s="24">
        <v>8.3116883116883145E-2</v>
      </c>
      <c r="K176" s="24">
        <v>0.87012987012987009</v>
      </c>
      <c r="N176" t="str">
        <f t="shared" si="85"/>
        <v>2019-2-F</v>
      </c>
      <c r="O176" s="2" t="str">
        <f t="shared" si="94"/>
        <v>SY2018-2019=&gt;SY2019-2020</v>
      </c>
      <c r="P176" s="5">
        <v>2019</v>
      </c>
      <c r="Q176">
        <v>2</v>
      </c>
      <c r="R176" s="3" t="s">
        <v>53</v>
      </c>
      <c r="S176" s="14">
        <f t="shared" si="90"/>
        <v>0.90972222222222221</v>
      </c>
      <c r="T176" s="14">
        <f t="shared" si="91"/>
        <v>3.125E-2</v>
      </c>
      <c r="U176" s="14">
        <f t="shared" si="92"/>
        <v>0.90972222222222221</v>
      </c>
      <c r="V176" s="14">
        <f t="shared" si="93"/>
        <v>5.902777777777779E-2</v>
      </c>
      <c r="W176" s="14">
        <f>U175*W175</f>
        <v>0.94003527336860671</v>
      </c>
    </row>
    <row r="177" spans="1:26">
      <c r="A177" s="25" t="s">
        <v>52</v>
      </c>
      <c r="B177" s="24">
        <v>833</v>
      </c>
      <c r="C177" s="24">
        <v>742</v>
      </c>
      <c r="D177" s="24">
        <v>23</v>
      </c>
      <c r="E177" s="24">
        <v>32</v>
      </c>
      <c r="F177" s="24">
        <v>29</v>
      </c>
      <c r="G177" s="24">
        <v>0.85594237695078035</v>
      </c>
      <c r="H177" s="24">
        <v>3.8415366146458581E-2</v>
      </c>
      <c r="I177" s="24">
        <v>0.8901373283395756</v>
      </c>
      <c r="J177" s="24">
        <v>0.10564225690276108</v>
      </c>
      <c r="K177" s="24">
        <v>0.85594237695078035</v>
      </c>
      <c r="N177" t="str">
        <f t="shared" si="85"/>
        <v>2019-3-F</v>
      </c>
      <c r="O177" s="2" t="str">
        <f t="shared" si="94"/>
        <v>SY2018-2019=&gt;SY2019-2020</v>
      </c>
      <c r="P177" s="5">
        <v>2019</v>
      </c>
      <c r="Q177" s="5">
        <v>3</v>
      </c>
      <c r="R177" s="3" t="s">
        <v>53</v>
      </c>
      <c r="S177" s="14">
        <f t="shared" si="90"/>
        <v>0.90293040293040294</v>
      </c>
      <c r="T177" s="14">
        <f t="shared" si="91"/>
        <v>2.9304029304029304E-2</v>
      </c>
      <c r="U177" s="14">
        <f t="shared" si="92"/>
        <v>0.90293040293040294</v>
      </c>
      <c r="V177" s="14">
        <f t="shared" si="93"/>
        <v>6.7765567765567747E-2</v>
      </c>
      <c r="W177" s="14">
        <f>U176*W176</f>
        <v>0.85517097785616303</v>
      </c>
    </row>
    <row r="178" spans="1:26">
      <c r="A178" s="23">
        <v>11</v>
      </c>
      <c r="B178" s="24">
        <v>1254</v>
      </c>
      <c r="C178" s="24">
        <v>1086</v>
      </c>
      <c r="D178" s="24">
        <v>34</v>
      </c>
      <c r="E178" s="24">
        <v>58</v>
      </c>
      <c r="F178" s="24">
        <v>8</v>
      </c>
      <c r="G178" s="24">
        <v>0.85964912280701755</v>
      </c>
      <c r="H178" s="24">
        <v>4.6251993620414676E-2</v>
      </c>
      <c r="I178" s="24">
        <v>0.90133779264214042</v>
      </c>
      <c r="J178" s="24">
        <v>9.4098883572567793E-2</v>
      </c>
      <c r="K178" s="24">
        <v>0.85964912280701755</v>
      </c>
      <c r="N178" t="str">
        <f t="shared" si="85"/>
        <v>2019-4-F</v>
      </c>
      <c r="O178" s="2" t="str">
        <f t="shared" si="94"/>
        <v>SY2018-2019=&gt;SY2019-2020</v>
      </c>
      <c r="P178" s="5">
        <v>2019</v>
      </c>
      <c r="Q178">
        <v>4</v>
      </c>
      <c r="R178" s="3" t="s">
        <v>53</v>
      </c>
      <c r="S178" s="14">
        <f t="shared" si="90"/>
        <v>0.89785831960461282</v>
      </c>
      <c r="T178" s="14">
        <f t="shared" si="91"/>
        <v>2.1416803953871501E-2</v>
      </c>
      <c r="U178" s="14">
        <f t="shared" si="92"/>
        <v>0.89785831960461282</v>
      </c>
      <c r="V178" s="14">
        <f t="shared" si="93"/>
        <v>8.0724876441515714E-2</v>
      </c>
      <c r="W178" s="14">
        <f t="shared" ref="W178:W186" si="97">U177*W177</f>
        <v>0.77215987561005195</v>
      </c>
    </row>
    <row r="179" spans="1:26">
      <c r="A179" s="25" t="s">
        <v>53</v>
      </c>
      <c r="B179" s="24">
        <v>330</v>
      </c>
      <c r="C179" s="24">
        <v>265</v>
      </c>
      <c r="D179" s="24">
        <v>8</v>
      </c>
      <c r="E179" s="24">
        <v>20</v>
      </c>
      <c r="F179" s="24">
        <v>1</v>
      </c>
      <c r="G179" s="24">
        <v>0.8</v>
      </c>
      <c r="H179" s="24">
        <v>6.0606060606060608E-2</v>
      </c>
      <c r="I179" s="24">
        <v>0.85161290322580641</v>
      </c>
      <c r="J179" s="24">
        <v>0.1393939393939394</v>
      </c>
      <c r="K179" s="24">
        <v>0.8</v>
      </c>
      <c r="N179" t="str">
        <f t="shared" si="85"/>
        <v>2019-5-F</v>
      </c>
      <c r="O179" s="2" t="str">
        <f t="shared" si="94"/>
        <v>SY2018-2019=&gt;SY2019-2020</v>
      </c>
      <c r="P179" s="5">
        <v>2019</v>
      </c>
      <c r="Q179" s="5">
        <v>5</v>
      </c>
      <c r="R179" s="3" t="s">
        <v>53</v>
      </c>
      <c r="S179" s="14">
        <f t="shared" si="90"/>
        <v>0.92881355932203391</v>
      </c>
      <c r="T179" s="14">
        <f t="shared" si="91"/>
        <v>2.0338983050847456E-2</v>
      </c>
      <c r="U179" s="14">
        <f t="shared" si="92"/>
        <v>0.92881355932203391</v>
      </c>
      <c r="V179" s="14">
        <f t="shared" si="93"/>
        <v>5.084745762711862E-2</v>
      </c>
      <c r="W179" s="14">
        <f t="shared" si="97"/>
        <v>0.69329016838134805</v>
      </c>
    </row>
    <row r="180" spans="1:26">
      <c r="A180" s="25" t="s">
        <v>54</v>
      </c>
      <c r="B180" s="24">
        <v>297</v>
      </c>
      <c r="C180" s="24">
        <v>278</v>
      </c>
      <c r="D180" s="24">
        <v>9</v>
      </c>
      <c r="E180" s="24">
        <v>9</v>
      </c>
      <c r="F180" s="24">
        <v>3</v>
      </c>
      <c r="G180" s="24">
        <v>0.92592592592592593</v>
      </c>
      <c r="H180" s="24">
        <v>3.0303030303030304E-2</v>
      </c>
      <c r="I180" s="24">
        <v>0.95486111111111105</v>
      </c>
      <c r="J180" s="24">
        <v>4.3771043771043794E-2</v>
      </c>
      <c r="K180" s="24">
        <v>0.92592592592592593</v>
      </c>
      <c r="N180" t="str">
        <f t="shared" si="85"/>
        <v>2019-6-F</v>
      </c>
      <c r="O180" s="2" t="str">
        <f t="shared" si="94"/>
        <v>SY2018-2019=&gt;SY2019-2020</v>
      </c>
      <c r="P180" s="5">
        <v>2019</v>
      </c>
      <c r="Q180">
        <v>6</v>
      </c>
      <c r="R180" s="3" t="s">
        <v>53</v>
      </c>
      <c r="S180" s="14">
        <f t="shared" si="90"/>
        <v>0.94897959183673475</v>
      </c>
      <c r="T180" s="14">
        <f t="shared" si="91"/>
        <v>1.3605442176870748E-2</v>
      </c>
      <c r="U180" s="14">
        <f t="shared" si="92"/>
        <v>0.94897959183673475</v>
      </c>
      <c r="V180" s="14">
        <f t="shared" si="93"/>
        <v>3.7414965986394488E-2</v>
      </c>
      <c r="W180" s="14">
        <f t="shared" si="97"/>
        <v>0.6439373089372521</v>
      </c>
    </row>
    <row r="181" spans="1:26">
      <c r="A181" s="25" t="s">
        <v>52</v>
      </c>
      <c r="B181" s="24">
        <v>627</v>
      </c>
      <c r="C181" s="24">
        <v>543</v>
      </c>
      <c r="D181" s="24">
        <v>17</v>
      </c>
      <c r="E181" s="24">
        <v>29</v>
      </c>
      <c r="F181" s="24">
        <v>4</v>
      </c>
      <c r="G181" s="24">
        <v>0.85964912280701755</v>
      </c>
      <c r="H181" s="24">
        <v>4.6251993620414676E-2</v>
      </c>
      <c r="I181" s="24">
        <v>0.90133779264214042</v>
      </c>
      <c r="J181" s="24">
        <v>9.4098883572567793E-2</v>
      </c>
      <c r="K181" s="24">
        <v>0.85964912280701755</v>
      </c>
      <c r="N181" t="str">
        <f t="shared" si="85"/>
        <v>2019-7-F</v>
      </c>
      <c r="O181" s="2" t="str">
        <f t="shared" si="94"/>
        <v>SY2018-2019=&gt;SY2019-2020</v>
      </c>
      <c r="P181" s="5">
        <v>2019</v>
      </c>
      <c r="Q181" s="5">
        <v>7</v>
      </c>
      <c r="R181" s="3" t="s">
        <v>53</v>
      </c>
      <c r="S181" s="14">
        <f t="shared" si="90"/>
        <v>1.3094841930116472</v>
      </c>
      <c r="T181" s="14">
        <f t="shared" si="91"/>
        <v>3.3277870216306157E-3</v>
      </c>
      <c r="U181" s="14">
        <f t="shared" si="92"/>
        <v>1.3094841930116472</v>
      </c>
      <c r="V181" s="14">
        <f t="shared" si="93"/>
        <v>-0.31281198003327781</v>
      </c>
      <c r="W181" s="14">
        <f t="shared" si="97"/>
        <v>0.61108336460371881</v>
      </c>
    </row>
    <row r="182" spans="1:26">
      <c r="A182" s="23">
        <v>12</v>
      </c>
      <c r="B182" s="24">
        <v>1240</v>
      </c>
      <c r="C182" s="24"/>
      <c r="D182" s="24">
        <v>4</v>
      </c>
      <c r="E182" s="24">
        <v>8</v>
      </c>
      <c r="F182" s="24"/>
      <c r="G182" s="24">
        <v>0</v>
      </c>
      <c r="H182" s="24">
        <v>6.4516129032258064E-3</v>
      </c>
      <c r="I182" s="24">
        <v>0</v>
      </c>
      <c r="J182" s="24">
        <v>0.99354838709677418</v>
      </c>
      <c r="K182" s="24">
        <v>0</v>
      </c>
      <c r="N182" t="str">
        <f t="shared" si="85"/>
        <v>2019-8-F</v>
      </c>
      <c r="O182" s="2" t="str">
        <f t="shared" si="94"/>
        <v>SY2018-2019=&gt;SY2019-2020</v>
      </c>
      <c r="P182" s="5">
        <v>2019</v>
      </c>
      <c r="Q182">
        <v>8</v>
      </c>
      <c r="R182" s="3" t="s">
        <v>53</v>
      </c>
      <c r="S182" s="14">
        <f t="shared" si="90"/>
        <v>0.63877822045152721</v>
      </c>
      <c r="T182" s="14">
        <f t="shared" si="91"/>
        <v>7.9681274900398405E-3</v>
      </c>
      <c r="U182" s="14">
        <f t="shared" si="92"/>
        <v>0.63877822045152721</v>
      </c>
      <c r="V182" s="14">
        <f t="shared" si="93"/>
        <v>0.35325365205843295</v>
      </c>
      <c r="W182" s="16">
        <f t="shared" si="97"/>
        <v>0.80020400656094293</v>
      </c>
    </row>
    <row r="183" spans="1:26">
      <c r="A183" s="25" t="s">
        <v>53</v>
      </c>
      <c r="B183" s="24">
        <v>308</v>
      </c>
      <c r="C183" s="24"/>
      <c r="D183" s="24">
        <v>2</v>
      </c>
      <c r="E183" s="24">
        <v>1</v>
      </c>
      <c r="F183" s="24"/>
      <c r="G183" s="24">
        <v>0</v>
      </c>
      <c r="H183" s="24">
        <v>3.246753246753247E-3</v>
      </c>
      <c r="I183" s="24">
        <v>0</v>
      </c>
      <c r="J183" s="24">
        <v>0.99675324675324672</v>
      </c>
      <c r="K183" s="24">
        <v>0</v>
      </c>
      <c r="N183" t="str">
        <f t="shared" si="85"/>
        <v>2019-9-F</v>
      </c>
      <c r="O183" s="2" t="str">
        <f t="shared" si="94"/>
        <v>SY2018-2019=&gt;SY2019-2020</v>
      </c>
      <c r="P183" s="5">
        <v>2019</v>
      </c>
      <c r="Q183" s="5">
        <v>9</v>
      </c>
      <c r="R183" s="3" t="s">
        <v>53</v>
      </c>
      <c r="S183" s="14">
        <f t="shared" si="90"/>
        <v>0.86250000000000004</v>
      </c>
      <c r="T183" s="14">
        <f t="shared" si="91"/>
        <v>1.4583333333333334E-2</v>
      </c>
      <c r="U183" s="14">
        <f t="shared" si="92"/>
        <v>0.86250000000000004</v>
      </c>
      <c r="V183" s="14">
        <f t="shared" si="93"/>
        <v>0.12291666666666667</v>
      </c>
      <c r="W183" s="14">
        <f>U182*W182</f>
        <v>0.51115289130918129</v>
      </c>
      <c r="X183" s="14">
        <v>1</v>
      </c>
      <c r="Y183" s="14"/>
      <c r="Z183" s="14"/>
    </row>
    <row r="184" spans="1:26">
      <c r="A184" s="25" t="s">
        <v>54</v>
      </c>
      <c r="B184" s="24">
        <v>312</v>
      </c>
      <c r="C184" s="24"/>
      <c r="D184" s="24"/>
      <c r="E184" s="24">
        <v>3</v>
      </c>
      <c r="F184" s="24"/>
      <c r="G184" s="24">
        <v>0</v>
      </c>
      <c r="H184" s="24">
        <v>9.6153846153846159E-3</v>
      </c>
      <c r="I184" s="24">
        <v>0</v>
      </c>
      <c r="J184" s="24">
        <v>0.99038461538461542</v>
      </c>
      <c r="K184" s="24">
        <v>0</v>
      </c>
      <c r="N184" t="str">
        <f t="shared" si="85"/>
        <v>2019-10-F</v>
      </c>
      <c r="O184" s="2" t="str">
        <f t="shared" si="94"/>
        <v>SY2018-2019=&gt;SY2019-2020</v>
      </c>
      <c r="P184" s="5">
        <v>2019</v>
      </c>
      <c r="Q184">
        <v>10</v>
      </c>
      <c r="R184" s="3" t="s">
        <v>53</v>
      </c>
      <c r="S184" s="14">
        <f t="shared" si="90"/>
        <v>0.85194174757281549</v>
      </c>
      <c r="T184" s="14">
        <f t="shared" si="91"/>
        <v>9.7087378640776691E-3</v>
      </c>
      <c r="U184" s="14">
        <f t="shared" si="92"/>
        <v>0.85194174757281549</v>
      </c>
      <c r="V184" s="14">
        <f t="shared" si="93"/>
        <v>0.13834951456310685</v>
      </c>
      <c r="W184" s="14">
        <f>U183*W183</f>
        <v>0.44086936875416888</v>
      </c>
      <c r="X184" s="14">
        <f>U183*X183</f>
        <v>0.86250000000000004</v>
      </c>
      <c r="Y184" s="14"/>
      <c r="Z184" s="14"/>
    </row>
    <row r="185" spans="1:26">
      <c r="A185" s="25" t="s">
        <v>52</v>
      </c>
      <c r="B185" s="24">
        <v>620</v>
      </c>
      <c r="C185" s="24"/>
      <c r="D185" s="24">
        <v>2</v>
      </c>
      <c r="E185" s="24">
        <v>4</v>
      </c>
      <c r="F185" s="24"/>
      <c r="G185" s="24">
        <v>0</v>
      </c>
      <c r="H185" s="24">
        <v>6.4516129032258064E-3</v>
      </c>
      <c r="I185" s="24">
        <v>0</v>
      </c>
      <c r="J185" s="24">
        <v>0.99354838709677418</v>
      </c>
      <c r="K185" s="24">
        <v>0</v>
      </c>
      <c r="N185" t="str">
        <f t="shared" si="85"/>
        <v>2019-11-F</v>
      </c>
      <c r="O185" s="2" t="str">
        <f t="shared" si="94"/>
        <v>SY2018-2019=&gt;SY2019-2020</v>
      </c>
      <c r="P185" s="5">
        <v>2019</v>
      </c>
      <c r="Q185" s="5">
        <v>11</v>
      </c>
      <c r="R185" s="3" t="s">
        <v>53</v>
      </c>
      <c r="S185" s="14">
        <f t="shared" si="90"/>
        <v>0.86631016042780751</v>
      </c>
      <c r="T185" s="14">
        <f t="shared" si="91"/>
        <v>1.06951871657754E-2</v>
      </c>
      <c r="U185" s="14">
        <f t="shared" si="92"/>
        <v>0.86631016042780751</v>
      </c>
      <c r="V185" s="14">
        <f t="shared" si="93"/>
        <v>0.12299465240641705</v>
      </c>
      <c r="W185" s="14">
        <f t="shared" si="97"/>
        <v>0.37559502046775067</v>
      </c>
      <c r="X185" s="14">
        <f t="shared" ref="X185:X186" si="98">U184*X184</f>
        <v>0.73479975728155345</v>
      </c>
      <c r="Y185" s="14"/>
      <c r="Z185" s="14"/>
    </row>
    <row r="186" spans="1:26">
      <c r="A186" s="21">
        <v>2016</v>
      </c>
      <c r="B186" s="24">
        <v>30486</v>
      </c>
      <c r="C186" s="24">
        <v>29918</v>
      </c>
      <c r="D186" s="24">
        <v>838</v>
      </c>
      <c r="E186" s="24">
        <v>728</v>
      </c>
      <c r="F186" s="24">
        <v>728</v>
      </c>
      <c r="G186" s="24">
        <v>0.9574886833300531</v>
      </c>
      <c r="H186" s="24">
        <v>2.387981368497015E-2</v>
      </c>
      <c r="I186" s="24">
        <v>0.98091269574568185</v>
      </c>
      <c r="J186" s="24">
        <v>1.8631502984976733E-2</v>
      </c>
      <c r="K186" s="24">
        <v>0.9574886833300531</v>
      </c>
      <c r="N186" t="str">
        <f t="shared" si="85"/>
        <v>2019-12-F</v>
      </c>
      <c r="O186" s="2" t="str">
        <f t="shared" si="94"/>
        <v>SY2018-2019=&gt;SY2019-2020</v>
      </c>
      <c r="P186" s="5">
        <v>2019</v>
      </c>
      <c r="Q186">
        <v>12</v>
      </c>
      <c r="R186" s="3" t="s">
        <v>53</v>
      </c>
      <c r="S186" s="14">
        <f t="shared" si="90"/>
        <v>0</v>
      </c>
      <c r="T186" s="14">
        <f t="shared" si="91"/>
        <v>2.6143790849673203E-2</v>
      </c>
      <c r="U186" s="14">
        <f t="shared" si="92"/>
        <v>0</v>
      </c>
      <c r="V186" s="14">
        <f t="shared" si="93"/>
        <v>0.97385620915032678</v>
      </c>
      <c r="W186" s="14">
        <f t="shared" si="97"/>
        <v>0.3253817824373027</v>
      </c>
      <c r="X186" s="16">
        <f t="shared" si="98"/>
        <v>0.63656449561289663</v>
      </c>
      <c r="Y186" s="16"/>
      <c r="Z186" s="16"/>
    </row>
    <row r="187" spans="1:26">
      <c r="A187" s="23">
        <v>-2</v>
      </c>
      <c r="B187" s="24"/>
      <c r="C187" s="24">
        <v>382</v>
      </c>
      <c r="D187" s="24"/>
      <c r="E187" s="24"/>
      <c r="F187" s="24">
        <v>2</v>
      </c>
      <c r="G187" s="24" t="e">
        <v>#DIV/0!</v>
      </c>
      <c r="H187" s="24" t="e">
        <v>#DIV/0!</v>
      </c>
      <c r="I187" s="24" t="e">
        <v>#DIV/0!</v>
      </c>
      <c r="J187" s="24" t="e">
        <v>#DIV/0!</v>
      </c>
      <c r="K187" s="24" t="e">
        <v>#DIV/0!</v>
      </c>
    </row>
    <row r="188" spans="1:26">
      <c r="A188" s="25" t="s">
        <v>53</v>
      </c>
      <c r="B188" s="24"/>
      <c r="C188" s="24">
        <v>105</v>
      </c>
      <c r="D188" s="24"/>
      <c r="E188" s="24"/>
      <c r="F188" s="24">
        <v>1</v>
      </c>
      <c r="G188" s="24" t="e">
        <v>#DIV/0!</v>
      </c>
      <c r="H188" s="24" t="e">
        <v>#DIV/0!</v>
      </c>
      <c r="I188" s="24" t="e">
        <v>#DIV/0!</v>
      </c>
      <c r="J188" s="24" t="e">
        <v>#DIV/0!</v>
      </c>
      <c r="K188" s="24" t="e">
        <v>#DIV/0!</v>
      </c>
    </row>
    <row r="189" spans="1:26">
      <c r="A189" s="25" t="s">
        <v>54</v>
      </c>
      <c r="B189" s="24"/>
      <c r="C189" s="24">
        <v>86</v>
      </c>
      <c r="D189" s="24"/>
      <c r="E189" s="24"/>
      <c r="F189" s="24"/>
      <c r="G189" s="24" t="e">
        <v>#DIV/0!</v>
      </c>
      <c r="H189" s="24" t="e">
        <v>#DIV/0!</v>
      </c>
      <c r="I189" s="24" t="e">
        <v>#DIV/0!</v>
      </c>
      <c r="J189" s="24" t="e">
        <v>#DIV/0!</v>
      </c>
      <c r="K189" s="24" t="e">
        <v>#DIV/0!</v>
      </c>
    </row>
    <row r="190" spans="1:26">
      <c r="A190" s="25" t="s">
        <v>52</v>
      </c>
      <c r="B190" s="24"/>
      <c r="C190" s="24">
        <v>191</v>
      </c>
      <c r="D190" s="24"/>
      <c r="E190" s="24"/>
      <c r="F190" s="24">
        <v>1</v>
      </c>
      <c r="G190" s="24" t="e">
        <v>#DIV/0!</v>
      </c>
      <c r="H190" s="24" t="e">
        <v>#DIV/0!</v>
      </c>
      <c r="I190" s="24" t="e">
        <v>#DIV/0!</v>
      </c>
      <c r="J190" s="24" t="e">
        <v>#DIV/0!</v>
      </c>
      <c r="K190" s="24" t="e">
        <v>#DIV/0!</v>
      </c>
    </row>
    <row r="191" spans="1:26">
      <c r="A191" s="23">
        <v>-1</v>
      </c>
      <c r="B191" s="24">
        <v>306</v>
      </c>
      <c r="C191" s="24">
        <v>2370</v>
      </c>
      <c r="D191" s="24"/>
      <c r="E191" s="24">
        <v>2</v>
      </c>
      <c r="F191" s="24">
        <v>42</v>
      </c>
      <c r="G191" s="24">
        <v>7.6078431372549016</v>
      </c>
      <c r="H191" s="24">
        <v>6.5359477124183009E-3</v>
      </c>
      <c r="I191" s="24">
        <v>7.6578947368421044</v>
      </c>
      <c r="J191" s="24">
        <v>-6.6143790849673199</v>
      </c>
      <c r="K191" s="24">
        <v>7.6078431372549016</v>
      </c>
    </row>
    <row r="192" spans="1:26">
      <c r="A192" s="25" t="s">
        <v>53</v>
      </c>
      <c r="B192" s="24">
        <v>85</v>
      </c>
      <c r="C192" s="24">
        <v>564</v>
      </c>
      <c r="D192" s="24"/>
      <c r="E192" s="24">
        <v>1</v>
      </c>
      <c r="F192" s="24">
        <v>10</v>
      </c>
      <c r="G192" s="24">
        <v>6.5176470588235293</v>
      </c>
      <c r="H192" s="24">
        <v>1.1764705882352941E-2</v>
      </c>
      <c r="I192" s="24">
        <v>6.5952380952380949</v>
      </c>
      <c r="J192" s="24">
        <v>-5.5294117647058822</v>
      </c>
      <c r="K192" s="24">
        <v>6.5176470588235293</v>
      </c>
    </row>
    <row r="193" spans="1:11">
      <c r="A193" s="25" t="s">
        <v>54</v>
      </c>
      <c r="B193" s="24">
        <v>68</v>
      </c>
      <c r="C193" s="24">
        <v>621</v>
      </c>
      <c r="D193" s="24"/>
      <c r="E193" s="24"/>
      <c r="F193" s="24">
        <v>11</v>
      </c>
      <c r="G193" s="24">
        <v>8.9705882352941178</v>
      </c>
      <c r="H193" s="24">
        <v>0</v>
      </c>
      <c r="I193" s="24">
        <v>8.9705882352941178</v>
      </c>
      <c r="J193" s="24">
        <v>-7.9705882352941178</v>
      </c>
      <c r="K193" s="24">
        <v>8.9705882352941178</v>
      </c>
    </row>
    <row r="194" spans="1:11">
      <c r="A194" s="25" t="s">
        <v>52</v>
      </c>
      <c r="B194" s="24">
        <v>153</v>
      </c>
      <c r="C194" s="24">
        <v>1185</v>
      </c>
      <c r="D194" s="24"/>
      <c r="E194" s="24">
        <v>1</v>
      </c>
      <c r="F194" s="24">
        <v>21</v>
      </c>
      <c r="G194" s="24">
        <v>7.6078431372549016</v>
      </c>
      <c r="H194" s="24">
        <v>6.5359477124183009E-3</v>
      </c>
      <c r="I194" s="24">
        <v>7.6578947368421044</v>
      </c>
      <c r="J194" s="24">
        <v>-6.6143790849673199</v>
      </c>
      <c r="K194" s="24">
        <v>7.6078431372549016</v>
      </c>
    </row>
    <row r="195" spans="1:11">
      <c r="A195" s="23">
        <v>0</v>
      </c>
      <c r="B195" s="24">
        <v>2406</v>
      </c>
      <c r="C195" s="24">
        <v>2518</v>
      </c>
      <c r="D195" s="24">
        <v>40</v>
      </c>
      <c r="E195" s="24">
        <v>42</v>
      </c>
      <c r="F195" s="24">
        <v>118</v>
      </c>
      <c r="G195" s="24">
        <v>0.99750623441396513</v>
      </c>
      <c r="H195" s="24">
        <v>1.7456359102244388E-2</v>
      </c>
      <c r="I195" s="24">
        <v>1.0152284263959392</v>
      </c>
      <c r="J195" s="24">
        <v>-1.4962593516209433E-2</v>
      </c>
      <c r="K195" s="24">
        <v>0.99750623441396513</v>
      </c>
    </row>
    <row r="196" spans="1:11">
      <c r="A196" s="25" t="s">
        <v>53</v>
      </c>
      <c r="B196" s="24">
        <v>561</v>
      </c>
      <c r="C196" s="24">
        <v>589</v>
      </c>
      <c r="D196" s="24">
        <v>5</v>
      </c>
      <c r="E196" s="24">
        <v>10</v>
      </c>
      <c r="F196" s="24">
        <v>29</v>
      </c>
      <c r="G196" s="24">
        <v>0.99821746880570406</v>
      </c>
      <c r="H196" s="24">
        <v>1.7825311942959002E-2</v>
      </c>
      <c r="I196" s="24">
        <v>1.0163339382940109</v>
      </c>
      <c r="J196" s="24">
        <v>-1.6042780748663166E-2</v>
      </c>
      <c r="K196" s="24">
        <v>0.99821746880570406</v>
      </c>
    </row>
    <row r="197" spans="1:11">
      <c r="A197" s="25" t="s">
        <v>54</v>
      </c>
      <c r="B197" s="24">
        <v>642</v>
      </c>
      <c r="C197" s="24">
        <v>670</v>
      </c>
      <c r="D197" s="24">
        <v>15</v>
      </c>
      <c r="E197" s="24">
        <v>11</v>
      </c>
      <c r="F197" s="24">
        <v>30</v>
      </c>
      <c r="G197" s="24">
        <v>0.99688473520249221</v>
      </c>
      <c r="H197" s="24">
        <v>1.7133956386292833E-2</v>
      </c>
      <c r="I197" s="24">
        <v>1.0142630744849446</v>
      </c>
      <c r="J197" s="24">
        <v>-1.4018691588784993E-2</v>
      </c>
      <c r="K197" s="24">
        <v>0.99688473520249221</v>
      </c>
    </row>
    <row r="198" spans="1:11">
      <c r="A198" s="25" t="s">
        <v>52</v>
      </c>
      <c r="B198" s="24">
        <v>1203</v>
      </c>
      <c r="C198" s="24">
        <v>1259</v>
      </c>
      <c r="D198" s="24">
        <v>20</v>
      </c>
      <c r="E198" s="24">
        <v>21</v>
      </c>
      <c r="F198" s="24">
        <v>59</v>
      </c>
      <c r="G198" s="24">
        <v>0.99750623441396513</v>
      </c>
      <c r="H198" s="24">
        <v>1.7456359102244388E-2</v>
      </c>
      <c r="I198" s="24">
        <v>1.0152284263959392</v>
      </c>
      <c r="J198" s="24">
        <v>-1.4962593516209433E-2</v>
      </c>
      <c r="K198" s="24">
        <v>0.99750623441396513</v>
      </c>
    </row>
    <row r="199" spans="1:11">
      <c r="A199" s="23">
        <v>1</v>
      </c>
      <c r="B199" s="24">
        <v>2812</v>
      </c>
      <c r="C199" s="24">
        <v>2746</v>
      </c>
      <c r="D199" s="24">
        <v>102</v>
      </c>
      <c r="E199" s="24">
        <v>118</v>
      </c>
      <c r="F199" s="24">
        <v>114</v>
      </c>
      <c r="G199" s="24">
        <v>0.93598862019914653</v>
      </c>
      <c r="H199" s="24">
        <v>4.1963015647226175E-2</v>
      </c>
      <c r="I199" s="24">
        <v>0.97698589458054941</v>
      </c>
      <c r="J199" s="24">
        <v>2.204836415362732E-2</v>
      </c>
      <c r="K199" s="24">
        <v>0.93598862019914653</v>
      </c>
    </row>
    <row r="200" spans="1:11">
      <c r="A200" s="25" t="s">
        <v>53</v>
      </c>
      <c r="B200" s="24">
        <v>706</v>
      </c>
      <c r="C200" s="24">
        <v>686</v>
      </c>
      <c r="D200" s="24">
        <v>24</v>
      </c>
      <c r="E200" s="24">
        <v>29</v>
      </c>
      <c r="F200" s="24">
        <v>20</v>
      </c>
      <c r="G200" s="24">
        <v>0.943342776203966</v>
      </c>
      <c r="H200" s="24">
        <v>4.1076487252124649E-2</v>
      </c>
      <c r="I200" s="24">
        <v>0.98375184638109303</v>
      </c>
      <c r="J200" s="24">
        <v>1.5580736543909346E-2</v>
      </c>
      <c r="K200" s="24">
        <v>0.943342776203966</v>
      </c>
    </row>
    <row r="201" spans="1:11">
      <c r="A201" s="25" t="s">
        <v>54</v>
      </c>
      <c r="B201" s="24">
        <v>700</v>
      </c>
      <c r="C201" s="24">
        <v>687</v>
      </c>
      <c r="D201" s="24">
        <v>27</v>
      </c>
      <c r="E201" s="24">
        <v>30</v>
      </c>
      <c r="F201" s="24">
        <v>37</v>
      </c>
      <c r="G201" s="24">
        <v>0.9285714285714286</v>
      </c>
      <c r="H201" s="24">
        <v>4.2857142857142858E-2</v>
      </c>
      <c r="I201" s="24">
        <v>0.97014925373134331</v>
      </c>
      <c r="J201" s="24">
        <v>2.8571428571428581E-2</v>
      </c>
      <c r="K201" s="24">
        <v>0.9285714285714286</v>
      </c>
    </row>
    <row r="202" spans="1:11">
      <c r="A202" s="25" t="s">
        <v>52</v>
      </c>
      <c r="B202" s="24">
        <v>1406</v>
      </c>
      <c r="C202" s="24">
        <v>1373</v>
      </c>
      <c r="D202" s="24">
        <v>51</v>
      </c>
      <c r="E202" s="24">
        <v>59</v>
      </c>
      <c r="F202" s="24">
        <v>57</v>
      </c>
      <c r="G202" s="24">
        <v>0.93598862019914653</v>
      </c>
      <c r="H202" s="24">
        <v>4.1963015647226175E-2</v>
      </c>
      <c r="I202" s="24">
        <v>0.97698589458054941</v>
      </c>
      <c r="J202" s="24">
        <v>2.204836415362732E-2</v>
      </c>
      <c r="K202" s="24">
        <v>0.93598862019914653</v>
      </c>
    </row>
    <row r="203" spans="1:11">
      <c r="A203" s="23">
        <v>2</v>
      </c>
      <c r="B203" s="24">
        <v>2822</v>
      </c>
      <c r="C203" s="24">
        <v>2622</v>
      </c>
      <c r="D203" s="24">
        <v>80</v>
      </c>
      <c r="E203" s="24">
        <v>114</v>
      </c>
      <c r="F203" s="24">
        <v>78</v>
      </c>
      <c r="G203" s="24">
        <v>0.90148830616583986</v>
      </c>
      <c r="H203" s="24">
        <v>4.0396881644223954E-2</v>
      </c>
      <c r="I203" s="24">
        <v>0.93943870014771047</v>
      </c>
      <c r="J203" s="24">
        <v>5.8114812189936194E-2</v>
      </c>
      <c r="K203" s="24">
        <v>0.90148830616583986</v>
      </c>
    </row>
    <row r="204" spans="1:11">
      <c r="A204" s="25" t="s">
        <v>53</v>
      </c>
      <c r="B204" s="24">
        <v>676</v>
      </c>
      <c r="C204" s="24">
        <v>627</v>
      </c>
      <c r="D204" s="24">
        <v>17</v>
      </c>
      <c r="E204" s="24">
        <v>20</v>
      </c>
      <c r="F204" s="24">
        <v>15</v>
      </c>
      <c r="G204" s="24">
        <v>0.90532544378698221</v>
      </c>
      <c r="H204" s="24">
        <v>2.9585798816568046E-2</v>
      </c>
      <c r="I204" s="24">
        <v>0.93292682926829273</v>
      </c>
      <c r="J204" s="24">
        <v>6.5088757396449703E-2</v>
      </c>
      <c r="K204" s="24">
        <v>0.90532544378698221</v>
      </c>
    </row>
    <row r="205" spans="1:11">
      <c r="A205" s="25" t="s">
        <v>54</v>
      </c>
      <c r="B205" s="24">
        <v>735</v>
      </c>
      <c r="C205" s="24">
        <v>684</v>
      </c>
      <c r="D205" s="24">
        <v>23</v>
      </c>
      <c r="E205" s="24">
        <v>37</v>
      </c>
      <c r="F205" s="24">
        <v>24</v>
      </c>
      <c r="G205" s="24">
        <v>0.89795918367346939</v>
      </c>
      <c r="H205" s="24">
        <v>5.0340136054421766E-2</v>
      </c>
      <c r="I205" s="24">
        <v>0.94555873925501432</v>
      </c>
      <c r="J205" s="24">
        <v>5.1700680272108834E-2</v>
      </c>
      <c r="K205" s="24">
        <v>0.89795918367346939</v>
      </c>
    </row>
    <row r="206" spans="1:11">
      <c r="A206" s="25" t="s">
        <v>52</v>
      </c>
      <c r="B206" s="24">
        <v>1411</v>
      </c>
      <c r="C206" s="24">
        <v>1311</v>
      </c>
      <c r="D206" s="24">
        <v>40</v>
      </c>
      <c r="E206" s="24">
        <v>57</v>
      </c>
      <c r="F206" s="24">
        <v>39</v>
      </c>
      <c r="G206" s="24">
        <v>0.90148830616583986</v>
      </c>
      <c r="H206" s="24">
        <v>4.0396881644223954E-2</v>
      </c>
      <c r="I206" s="24">
        <v>0.93943870014771047</v>
      </c>
      <c r="J206" s="24">
        <v>5.8114812189936194E-2</v>
      </c>
      <c r="K206" s="24">
        <v>0.90148830616583986</v>
      </c>
    </row>
    <row r="207" spans="1:11">
      <c r="A207" s="23">
        <v>3</v>
      </c>
      <c r="B207" s="24">
        <v>2940</v>
      </c>
      <c r="C207" s="24">
        <v>2676</v>
      </c>
      <c r="D207" s="24">
        <v>82</v>
      </c>
      <c r="E207" s="24">
        <v>78</v>
      </c>
      <c r="F207" s="24">
        <v>84</v>
      </c>
      <c r="G207" s="24">
        <v>0.88163265306122451</v>
      </c>
      <c r="H207" s="24">
        <v>2.6530612244897958E-2</v>
      </c>
      <c r="I207" s="24">
        <v>0.90566037735849059</v>
      </c>
      <c r="J207" s="24">
        <v>9.1836734693877542E-2</v>
      </c>
      <c r="K207" s="24">
        <v>0.88163265306122451</v>
      </c>
    </row>
    <row r="208" spans="1:11">
      <c r="A208" s="25" t="s">
        <v>53</v>
      </c>
      <c r="B208" s="24">
        <v>702</v>
      </c>
      <c r="C208" s="24">
        <v>643</v>
      </c>
      <c r="D208" s="24">
        <v>15</v>
      </c>
      <c r="E208" s="24">
        <v>15</v>
      </c>
      <c r="F208" s="24">
        <v>11</v>
      </c>
      <c r="G208" s="24">
        <v>0.90028490028490027</v>
      </c>
      <c r="H208" s="24">
        <v>2.1367521367521368E-2</v>
      </c>
      <c r="I208" s="24">
        <v>0.91994177583697234</v>
      </c>
      <c r="J208" s="24">
        <v>7.8347578347578328E-2</v>
      </c>
      <c r="K208" s="24">
        <v>0.90028490028490027</v>
      </c>
    </row>
    <row r="209" spans="1:11">
      <c r="A209" s="25" t="s">
        <v>54</v>
      </c>
      <c r="B209" s="24">
        <v>768</v>
      </c>
      <c r="C209" s="24">
        <v>695</v>
      </c>
      <c r="D209" s="24">
        <v>26</v>
      </c>
      <c r="E209" s="24">
        <v>24</v>
      </c>
      <c r="F209" s="24">
        <v>31</v>
      </c>
      <c r="G209" s="24">
        <v>0.86458333333333337</v>
      </c>
      <c r="H209" s="24">
        <v>3.125E-2</v>
      </c>
      <c r="I209" s="24">
        <v>0.89247311827956988</v>
      </c>
      <c r="J209" s="24">
        <v>0.10416666666666663</v>
      </c>
      <c r="K209" s="24">
        <v>0.86458333333333337</v>
      </c>
    </row>
    <row r="210" spans="1:11">
      <c r="A210" s="25" t="s">
        <v>52</v>
      </c>
      <c r="B210" s="24">
        <v>1470</v>
      </c>
      <c r="C210" s="24">
        <v>1338</v>
      </c>
      <c r="D210" s="24">
        <v>41</v>
      </c>
      <c r="E210" s="24">
        <v>39</v>
      </c>
      <c r="F210" s="24">
        <v>42</v>
      </c>
      <c r="G210" s="24">
        <v>0.88163265306122451</v>
      </c>
      <c r="H210" s="24">
        <v>2.6530612244897958E-2</v>
      </c>
      <c r="I210" s="24">
        <v>0.90566037735849059</v>
      </c>
      <c r="J210" s="24">
        <v>9.1836734693877542E-2</v>
      </c>
      <c r="K210" s="24">
        <v>0.88163265306122451</v>
      </c>
    </row>
    <row r="211" spans="1:11">
      <c r="A211" s="23">
        <v>4</v>
      </c>
      <c r="B211" s="24">
        <v>2732</v>
      </c>
      <c r="C211" s="24">
        <v>2678</v>
      </c>
      <c r="D211" s="24">
        <v>66</v>
      </c>
      <c r="E211" s="24">
        <v>84</v>
      </c>
      <c r="F211" s="24">
        <v>64</v>
      </c>
      <c r="G211" s="24">
        <v>0.95680819912152271</v>
      </c>
      <c r="H211" s="24">
        <v>3.074670571010249E-2</v>
      </c>
      <c r="I211" s="24">
        <v>0.98716012084592153</v>
      </c>
      <c r="J211" s="24">
        <v>1.2445095168374776E-2</v>
      </c>
      <c r="K211" s="24">
        <v>0.95680819912152271</v>
      </c>
    </row>
    <row r="212" spans="1:11">
      <c r="A212" s="25" t="s">
        <v>53</v>
      </c>
      <c r="B212" s="24">
        <v>669</v>
      </c>
      <c r="C212" s="24">
        <v>650</v>
      </c>
      <c r="D212" s="24">
        <v>12</v>
      </c>
      <c r="E212" s="24">
        <v>11</v>
      </c>
      <c r="F212" s="24">
        <v>8</v>
      </c>
      <c r="G212" s="24">
        <v>0.95964125560538116</v>
      </c>
      <c r="H212" s="24">
        <v>1.6442451420029897E-2</v>
      </c>
      <c r="I212" s="24">
        <v>0.9756838905775076</v>
      </c>
      <c r="J212" s="24">
        <v>2.3916292974588971E-2</v>
      </c>
      <c r="K212" s="24">
        <v>0.95964125560538116</v>
      </c>
    </row>
    <row r="213" spans="1:11">
      <c r="A213" s="25" t="s">
        <v>54</v>
      </c>
      <c r="B213" s="24">
        <v>697</v>
      </c>
      <c r="C213" s="24">
        <v>689</v>
      </c>
      <c r="D213" s="24">
        <v>21</v>
      </c>
      <c r="E213" s="24">
        <v>31</v>
      </c>
      <c r="F213" s="24">
        <v>24</v>
      </c>
      <c r="G213" s="24">
        <v>0.95408895265423244</v>
      </c>
      <c r="H213" s="24">
        <v>4.4476327116212341E-2</v>
      </c>
      <c r="I213" s="24">
        <v>0.99849849849849848</v>
      </c>
      <c r="J213" s="24">
        <v>1.4347202295552641E-3</v>
      </c>
      <c r="K213" s="24">
        <v>0.95408895265423244</v>
      </c>
    </row>
    <row r="214" spans="1:11">
      <c r="A214" s="25" t="s">
        <v>52</v>
      </c>
      <c r="B214" s="24">
        <v>1366</v>
      </c>
      <c r="C214" s="24">
        <v>1339</v>
      </c>
      <c r="D214" s="24">
        <v>33</v>
      </c>
      <c r="E214" s="24">
        <v>42</v>
      </c>
      <c r="F214" s="24">
        <v>32</v>
      </c>
      <c r="G214" s="24">
        <v>0.95680819912152271</v>
      </c>
      <c r="H214" s="24">
        <v>3.074670571010249E-2</v>
      </c>
      <c r="I214" s="24">
        <v>0.98716012084592153</v>
      </c>
      <c r="J214" s="24">
        <v>1.2445095168374776E-2</v>
      </c>
      <c r="K214" s="24">
        <v>0.95680819912152271</v>
      </c>
    </row>
    <row r="215" spans="1:11">
      <c r="A215" s="23">
        <v>5</v>
      </c>
      <c r="B215" s="24">
        <v>2750</v>
      </c>
      <c r="C215" s="24">
        <v>2546</v>
      </c>
      <c r="D215" s="24">
        <v>60</v>
      </c>
      <c r="E215" s="24">
        <v>64</v>
      </c>
      <c r="F215" s="24">
        <v>56</v>
      </c>
      <c r="G215" s="24">
        <v>0.9054545454545454</v>
      </c>
      <c r="H215" s="24">
        <v>2.3272727272727271E-2</v>
      </c>
      <c r="I215" s="24">
        <v>0.92702903946388671</v>
      </c>
      <c r="J215" s="24">
        <v>7.1272727272727376E-2</v>
      </c>
      <c r="K215" s="24">
        <v>0.9054545454545454</v>
      </c>
    </row>
    <row r="216" spans="1:11">
      <c r="A216" s="25" t="s">
        <v>53</v>
      </c>
      <c r="B216" s="24">
        <v>659</v>
      </c>
      <c r="C216" s="24">
        <v>623</v>
      </c>
      <c r="D216" s="24">
        <v>13</v>
      </c>
      <c r="E216" s="24">
        <v>8</v>
      </c>
      <c r="F216" s="24">
        <v>7</v>
      </c>
      <c r="G216" s="24">
        <v>0.93474962063732925</v>
      </c>
      <c r="H216" s="24">
        <v>1.2139605462822459E-2</v>
      </c>
      <c r="I216" s="24">
        <v>0.94623655913978488</v>
      </c>
      <c r="J216" s="24">
        <v>5.3110773899848307E-2</v>
      </c>
      <c r="K216" s="24">
        <v>0.93474962063732925</v>
      </c>
    </row>
    <row r="217" spans="1:11">
      <c r="A217" s="25" t="s">
        <v>54</v>
      </c>
      <c r="B217" s="24">
        <v>716</v>
      </c>
      <c r="C217" s="24">
        <v>650</v>
      </c>
      <c r="D217" s="24">
        <v>17</v>
      </c>
      <c r="E217" s="24">
        <v>24</v>
      </c>
      <c r="F217" s="24">
        <v>21</v>
      </c>
      <c r="G217" s="24">
        <v>0.87849162011173187</v>
      </c>
      <c r="H217" s="24">
        <v>3.3519553072625698E-2</v>
      </c>
      <c r="I217" s="24">
        <v>0.90895953757225434</v>
      </c>
      <c r="J217" s="24">
        <v>8.7988826815642462E-2</v>
      </c>
      <c r="K217" s="24">
        <v>0.87849162011173187</v>
      </c>
    </row>
    <row r="218" spans="1:11">
      <c r="A218" s="25" t="s">
        <v>52</v>
      </c>
      <c r="B218" s="24">
        <v>1375</v>
      </c>
      <c r="C218" s="24">
        <v>1273</v>
      </c>
      <c r="D218" s="24">
        <v>30</v>
      </c>
      <c r="E218" s="24">
        <v>32</v>
      </c>
      <c r="F218" s="24">
        <v>28</v>
      </c>
      <c r="G218" s="24">
        <v>0.9054545454545454</v>
      </c>
      <c r="H218" s="24">
        <v>2.3272727272727271E-2</v>
      </c>
      <c r="I218" s="24">
        <v>0.92702903946388671</v>
      </c>
      <c r="J218" s="24">
        <v>7.1272727272727376E-2</v>
      </c>
      <c r="K218" s="24">
        <v>0.9054545454545454</v>
      </c>
    </row>
    <row r="219" spans="1:11">
      <c r="A219" s="23">
        <v>6</v>
      </c>
      <c r="B219" s="24">
        <v>2338</v>
      </c>
      <c r="C219" s="24">
        <v>2332</v>
      </c>
      <c r="D219" s="24">
        <v>58</v>
      </c>
      <c r="E219" s="24">
        <v>56</v>
      </c>
      <c r="F219" s="24">
        <v>48</v>
      </c>
      <c r="G219" s="24">
        <v>0.97690333618477332</v>
      </c>
      <c r="H219" s="24">
        <v>2.3952095808383235E-2</v>
      </c>
      <c r="I219" s="24">
        <v>1.0008764241893076</v>
      </c>
      <c r="J219" s="24">
        <v>-8.554319931566301E-4</v>
      </c>
      <c r="K219" s="24">
        <v>0.97690333618477332</v>
      </c>
    </row>
    <row r="220" spans="1:11">
      <c r="A220" s="25" t="s">
        <v>53</v>
      </c>
      <c r="B220" s="24">
        <v>581</v>
      </c>
      <c r="C220" s="24">
        <v>584</v>
      </c>
      <c r="D220" s="24">
        <v>12</v>
      </c>
      <c r="E220" s="24">
        <v>7</v>
      </c>
      <c r="F220" s="24">
        <v>4</v>
      </c>
      <c r="G220" s="24">
        <v>0.99827882960413084</v>
      </c>
      <c r="H220" s="24">
        <v>1.2048192771084338E-2</v>
      </c>
      <c r="I220" s="24">
        <v>1.010452961672474</v>
      </c>
      <c r="J220" s="24">
        <v>-1.0327022375215211E-2</v>
      </c>
      <c r="K220" s="24">
        <v>0.99827882960413084</v>
      </c>
    </row>
    <row r="221" spans="1:11">
      <c r="A221" s="25" t="s">
        <v>54</v>
      </c>
      <c r="B221" s="24">
        <v>588</v>
      </c>
      <c r="C221" s="24">
        <v>582</v>
      </c>
      <c r="D221" s="24">
        <v>17</v>
      </c>
      <c r="E221" s="24">
        <v>21</v>
      </c>
      <c r="F221" s="24">
        <v>20</v>
      </c>
      <c r="G221" s="24">
        <v>0.95578231292517002</v>
      </c>
      <c r="H221" s="24">
        <v>3.5714285714285712E-2</v>
      </c>
      <c r="I221" s="24">
        <v>0.99118165784832446</v>
      </c>
      <c r="J221" s="24">
        <v>8.5034013605442826E-3</v>
      </c>
      <c r="K221" s="24">
        <v>0.95578231292517002</v>
      </c>
    </row>
    <row r="222" spans="1:11">
      <c r="A222" s="25" t="s">
        <v>52</v>
      </c>
      <c r="B222" s="24">
        <v>1169</v>
      </c>
      <c r="C222" s="24">
        <v>1166</v>
      </c>
      <c r="D222" s="24">
        <v>29</v>
      </c>
      <c r="E222" s="24">
        <v>28</v>
      </c>
      <c r="F222" s="24">
        <v>24</v>
      </c>
      <c r="G222" s="24">
        <v>0.97690333618477332</v>
      </c>
      <c r="H222" s="24">
        <v>2.3952095808383235E-2</v>
      </c>
      <c r="I222" s="24">
        <v>1.0008764241893076</v>
      </c>
      <c r="J222" s="24">
        <v>-8.554319931566301E-4</v>
      </c>
      <c r="K222" s="24">
        <v>0.97690333618477332</v>
      </c>
    </row>
    <row r="223" spans="1:11">
      <c r="A223" s="23">
        <v>7</v>
      </c>
      <c r="B223" s="24">
        <v>2320</v>
      </c>
      <c r="C223" s="24">
        <v>2904</v>
      </c>
      <c r="D223" s="24">
        <v>38</v>
      </c>
      <c r="E223" s="24">
        <v>48</v>
      </c>
      <c r="F223" s="24">
        <v>30</v>
      </c>
      <c r="G223" s="24">
        <v>1.2387931034482758</v>
      </c>
      <c r="H223" s="24">
        <v>2.0689655172413793E-2</v>
      </c>
      <c r="I223" s="24">
        <v>1.2649647887323943</v>
      </c>
      <c r="J223" s="24">
        <v>-0.25948275862068959</v>
      </c>
      <c r="K223" s="24">
        <v>1.2387931034482758</v>
      </c>
    </row>
    <row r="224" spans="1:11">
      <c r="A224" s="25" t="s">
        <v>53</v>
      </c>
      <c r="B224" s="24">
        <v>555</v>
      </c>
      <c r="C224" s="24">
        <v>699</v>
      </c>
      <c r="D224" s="24">
        <v>10</v>
      </c>
      <c r="E224" s="24">
        <v>4</v>
      </c>
      <c r="F224" s="24">
        <v>6</v>
      </c>
      <c r="G224" s="24">
        <v>1.2486486486486486</v>
      </c>
      <c r="H224" s="24">
        <v>7.2072072072072073E-3</v>
      </c>
      <c r="I224" s="24">
        <v>1.2577132486388385</v>
      </c>
      <c r="J224" s="24">
        <v>-0.25585585585585569</v>
      </c>
      <c r="K224" s="24">
        <v>1.2486486486486486</v>
      </c>
    </row>
    <row r="225" spans="1:11">
      <c r="A225" s="25" t="s">
        <v>54</v>
      </c>
      <c r="B225" s="24">
        <v>605</v>
      </c>
      <c r="C225" s="24">
        <v>753</v>
      </c>
      <c r="D225" s="24">
        <v>9</v>
      </c>
      <c r="E225" s="24">
        <v>20</v>
      </c>
      <c r="F225" s="24">
        <v>9</v>
      </c>
      <c r="G225" s="24">
        <v>1.2297520661157024</v>
      </c>
      <c r="H225" s="24">
        <v>3.3057851239669422E-2</v>
      </c>
      <c r="I225" s="24">
        <v>1.2717948717948717</v>
      </c>
      <c r="J225" s="24">
        <v>-0.26280991735537196</v>
      </c>
      <c r="K225" s="24">
        <v>1.2297520661157024</v>
      </c>
    </row>
    <row r="226" spans="1:11">
      <c r="A226" s="25" t="s">
        <v>52</v>
      </c>
      <c r="B226" s="24">
        <v>1160</v>
      </c>
      <c r="C226" s="24">
        <v>1452</v>
      </c>
      <c r="D226" s="24">
        <v>19</v>
      </c>
      <c r="E226" s="24">
        <v>24</v>
      </c>
      <c r="F226" s="24">
        <v>15</v>
      </c>
      <c r="G226" s="24">
        <v>1.2387931034482758</v>
      </c>
      <c r="H226" s="24">
        <v>2.0689655172413793E-2</v>
      </c>
      <c r="I226" s="24">
        <v>1.2649647887323943</v>
      </c>
      <c r="J226" s="24">
        <v>-0.25948275862068959</v>
      </c>
      <c r="K226" s="24">
        <v>1.2387931034482758</v>
      </c>
    </row>
    <row r="227" spans="1:11">
      <c r="A227" s="23">
        <v>8</v>
      </c>
      <c r="B227" s="24">
        <v>2710</v>
      </c>
      <c r="C227" s="24">
        <v>1896</v>
      </c>
      <c r="D227" s="24">
        <v>30</v>
      </c>
      <c r="E227" s="24">
        <v>30</v>
      </c>
      <c r="F227" s="24">
        <v>36</v>
      </c>
      <c r="G227" s="24">
        <v>0.68634686346863472</v>
      </c>
      <c r="H227" s="24">
        <v>1.107011070110701E-2</v>
      </c>
      <c r="I227" s="24">
        <v>0.69402985074626866</v>
      </c>
      <c r="J227" s="24">
        <v>0.30258302583025831</v>
      </c>
      <c r="K227" s="24">
        <v>0.68634686346863472</v>
      </c>
    </row>
    <row r="228" spans="1:11">
      <c r="A228" s="25" t="s">
        <v>53</v>
      </c>
      <c r="B228" s="24">
        <v>654</v>
      </c>
      <c r="C228" s="24">
        <v>482</v>
      </c>
      <c r="D228" s="24">
        <v>4</v>
      </c>
      <c r="E228" s="24">
        <v>6</v>
      </c>
      <c r="F228" s="24">
        <v>4</v>
      </c>
      <c r="G228" s="24">
        <v>0.73088685015290522</v>
      </c>
      <c r="H228" s="24">
        <v>9.1743119266055051E-3</v>
      </c>
      <c r="I228" s="24">
        <v>0.73765432098765427</v>
      </c>
      <c r="J228" s="24">
        <v>0.25993883792048922</v>
      </c>
      <c r="K228" s="24">
        <v>0.73088685015290522</v>
      </c>
    </row>
    <row r="229" spans="1:11">
      <c r="A229" s="25" t="s">
        <v>54</v>
      </c>
      <c r="B229" s="24">
        <v>701</v>
      </c>
      <c r="C229" s="24">
        <v>466</v>
      </c>
      <c r="D229" s="24">
        <v>11</v>
      </c>
      <c r="E229" s="24">
        <v>9</v>
      </c>
      <c r="F229" s="24">
        <v>14</v>
      </c>
      <c r="G229" s="24">
        <v>0.64479315263908699</v>
      </c>
      <c r="H229" s="24">
        <v>1.2838801711840228E-2</v>
      </c>
      <c r="I229" s="24">
        <v>0.65317919075144504</v>
      </c>
      <c r="J229" s="24">
        <v>0.34236804564907275</v>
      </c>
      <c r="K229" s="24">
        <v>0.64479315263908699</v>
      </c>
    </row>
    <row r="230" spans="1:11">
      <c r="A230" s="25" t="s">
        <v>52</v>
      </c>
      <c r="B230" s="24">
        <v>1355</v>
      </c>
      <c r="C230" s="24">
        <v>948</v>
      </c>
      <c r="D230" s="24">
        <v>15</v>
      </c>
      <c r="E230" s="24">
        <v>15</v>
      </c>
      <c r="F230" s="24">
        <v>18</v>
      </c>
      <c r="G230" s="24">
        <v>0.68634686346863472</v>
      </c>
      <c r="H230" s="24">
        <v>1.107011070110701E-2</v>
      </c>
      <c r="I230" s="24">
        <v>0.69402985074626866</v>
      </c>
      <c r="J230" s="24">
        <v>0.30258302583025831</v>
      </c>
      <c r="K230" s="24">
        <v>0.68634686346863472</v>
      </c>
    </row>
    <row r="231" spans="1:11">
      <c r="A231" s="23">
        <v>9</v>
      </c>
      <c r="B231" s="24">
        <v>2076</v>
      </c>
      <c r="C231" s="24">
        <v>1562</v>
      </c>
      <c r="D231" s="24">
        <v>152</v>
      </c>
      <c r="E231" s="24">
        <v>36</v>
      </c>
      <c r="F231" s="24">
        <v>14</v>
      </c>
      <c r="G231" s="24">
        <v>0.74566473988439308</v>
      </c>
      <c r="H231" s="24">
        <v>1.7341040462427744E-2</v>
      </c>
      <c r="I231" s="24">
        <v>0.75882352941176479</v>
      </c>
      <c r="J231" s="24">
        <v>0.23699421965317913</v>
      </c>
      <c r="K231" s="24">
        <v>0.74566473988439308</v>
      </c>
    </row>
    <row r="232" spans="1:11">
      <c r="A232" s="25" t="s">
        <v>53</v>
      </c>
      <c r="B232" s="24">
        <v>522</v>
      </c>
      <c r="C232" s="24">
        <v>385</v>
      </c>
      <c r="D232" s="24">
        <v>38</v>
      </c>
      <c r="E232" s="24">
        <v>4</v>
      </c>
      <c r="F232" s="24">
        <v>2</v>
      </c>
      <c r="G232" s="24">
        <v>0.73371647509578541</v>
      </c>
      <c r="H232" s="24">
        <v>7.6628352490421452E-3</v>
      </c>
      <c r="I232" s="24">
        <v>0.73938223938223935</v>
      </c>
      <c r="J232" s="24">
        <v>0.25862068965517249</v>
      </c>
      <c r="K232" s="24">
        <v>0.73371647509578541</v>
      </c>
    </row>
    <row r="233" spans="1:11">
      <c r="A233" s="25" t="s">
        <v>54</v>
      </c>
      <c r="B233" s="24">
        <v>516</v>
      </c>
      <c r="C233" s="24">
        <v>396</v>
      </c>
      <c r="D233" s="24">
        <v>38</v>
      </c>
      <c r="E233" s="24">
        <v>14</v>
      </c>
      <c r="F233" s="24">
        <v>5</v>
      </c>
      <c r="G233" s="24">
        <v>0.75775193798449614</v>
      </c>
      <c r="H233" s="24">
        <v>2.7131782945736434E-2</v>
      </c>
      <c r="I233" s="24">
        <v>0.77888446215139451</v>
      </c>
      <c r="J233" s="24">
        <v>0.21511627906976738</v>
      </c>
      <c r="K233" s="24">
        <v>0.75775193798449614</v>
      </c>
    </row>
    <row r="234" spans="1:11">
      <c r="A234" s="25" t="s">
        <v>52</v>
      </c>
      <c r="B234" s="24">
        <v>1038</v>
      </c>
      <c r="C234" s="24">
        <v>781</v>
      </c>
      <c r="D234" s="24">
        <v>76</v>
      </c>
      <c r="E234" s="24">
        <v>18</v>
      </c>
      <c r="F234" s="24">
        <v>7</v>
      </c>
      <c r="G234" s="24">
        <v>0.74566473988439308</v>
      </c>
      <c r="H234" s="24">
        <v>1.7341040462427744E-2</v>
      </c>
      <c r="I234" s="24">
        <v>0.75882352941176479</v>
      </c>
      <c r="J234" s="24">
        <v>0.23699421965317913</v>
      </c>
      <c r="K234" s="24">
        <v>0.74566473988439308</v>
      </c>
    </row>
    <row r="235" spans="1:11">
      <c r="A235" s="23">
        <v>10</v>
      </c>
      <c r="B235" s="24">
        <v>1704</v>
      </c>
      <c r="C235" s="24">
        <v>1508</v>
      </c>
      <c r="D235" s="24">
        <v>64</v>
      </c>
      <c r="E235" s="24">
        <v>14</v>
      </c>
      <c r="F235" s="24">
        <v>42</v>
      </c>
      <c r="G235" s="24">
        <v>0.86032863849765262</v>
      </c>
      <c r="H235" s="24">
        <v>8.2159624413145546E-3</v>
      </c>
      <c r="I235" s="24">
        <v>0.86745562130177511</v>
      </c>
      <c r="J235" s="24">
        <v>0.13145539906103287</v>
      </c>
      <c r="K235" s="24">
        <v>0.86032863849765262</v>
      </c>
    </row>
    <row r="236" spans="1:11">
      <c r="A236" s="25" t="s">
        <v>53</v>
      </c>
      <c r="B236" s="24">
        <v>454</v>
      </c>
      <c r="C236" s="24">
        <v>416</v>
      </c>
      <c r="D236" s="24">
        <v>14</v>
      </c>
      <c r="E236" s="24">
        <v>2</v>
      </c>
      <c r="F236" s="24">
        <v>13</v>
      </c>
      <c r="G236" s="24">
        <v>0.88766519823788548</v>
      </c>
      <c r="H236" s="24">
        <v>4.4052863436123352E-3</v>
      </c>
      <c r="I236" s="24">
        <v>0.8915929203539823</v>
      </c>
      <c r="J236" s="24">
        <v>0.10792951541850215</v>
      </c>
      <c r="K236" s="24">
        <v>0.88766519823788548</v>
      </c>
    </row>
    <row r="237" spans="1:11">
      <c r="A237" s="25" t="s">
        <v>54</v>
      </c>
      <c r="B237" s="24">
        <v>398</v>
      </c>
      <c r="C237" s="24">
        <v>338</v>
      </c>
      <c r="D237" s="24">
        <v>18</v>
      </c>
      <c r="E237" s="24">
        <v>5</v>
      </c>
      <c r="F237" s="24">
        <v>8</v>
      </c>
      <c r="G237" s="24">
        <v>0.82914572864321612</v>
      </c>
      <c r="H237" s="24">
        <v>1.2562814070351759E-2</v>
      </c>
      <c r="I237" s="24">
        <v>0.83969465648854968</v>
      </c>
      <c r="J237" s="24">
        <v>0.15829145728643212</v>
      </c>
      <c r="K237" s="24">
        <v>0.82914572864321612</v>
      </c>
    </row>
    <row r="238" spans="1:11">
      <c r="A238" s="25" t="s">
        <v>52</v>
      </c>
      <c r="B238" s="24">
        <v>852</v>
      </c>
      <c r="C238" s="24">
        <v>754</v>
      </c>
      <c r="D238" s="24">
        <v>32</v>
      </c>
      <c r="E238" s="24">
        <v>7</v>
      </c>
      <c r="F238" s="24">
        <v>21</v>
      </c>
      <c r="G238" s="24">
        <v>0.86032863849765262</v>
      </c>
      <c r="H238" s="24">
        <v>8.2159624413145546E-3</v>
      </c>
      <c r="I238" s="24">
        <v>0.86745562130177511</v>
      </c>
      <c r="J238" s="24">
        <v>0.13145539906103287</v>
      </c>
      <c r="K238" s="24">
        <v>0.86032863849765262</v>
      </c>
    </row>
    <row r="239" spans="1:11">
      <c r="A239" s="23">
        <v>11</v>
      </c>
      <c r="B239" s="24">
        <v>1484</v>
      </c>
      <c r="C239" s="24">
        <v>1178</v>
      </c>
      <c r="D239" s="24">
        <v>58</v>
      </c>
      <c r="E239" s="24">
        <v>42</v>
      </c>
      <c r="F239" s="24"/>
      <c r="G239" s="24">
        <v>0.79380053908355797</v>
      </c>
      <c r="H239" s="24">
        <v>2.8301886792452831E-2</v>
      </c>
      <c r="I239" s="24">
        <v>0.81692094313453534</v>
      </c>
      <c r="J239" s="24">
        <v>0.17789757412398921</v>
      </c>
      <c r="K239" s="24">
        <v>0.79380053908355797</v>
      </c>
    </row>
    <row r="240" spans="1:11">
      <c r="A240" s="25" t="s">
        <v>53</v>
      </c>
      <c r="B240" s="24">
        <v>398</v>
      </c>
      <c r="C240" s="24">
        <v>306</v>
      </c>
      <c r="D240" s="24">
        <v>20</v>
      </c>
      <c r="E240" s="24">
        <v>13</v>
      </c>
      <c r="F240" s="24"/>
      <c r="G240" s="24">
        <v>0.76884422110552764</v>
      </c>
      <c r="H240" s="24">
        <v>3.2663316582914576E-2</v>
      </c>
      <c r="I240" s="24">
        <v>0.79480519480519474</v>
      </c>
      <c r="J240" s="24">
        <v>0.19849246231155782</v>
      </c>
      <c r="K240" s="24">
        <v>0.76884422110552764</v>
      </c>
    </row>
    <row r="241" spans="1:11">
      <c r="A241" s="25" t="s">
        <v>54</v>
      </c>
      <c r="B241" s="24">
        <v>344</v>
      </c>
      <c r="C241" s="24">
        <v>283</v>
      </c>
      <c r="D241" s="24">
        <v>9</v>
      </c>
      <c r="E241" s="24">
        <v>8</v>
      </c>
      <c r="F241" s="24"/>
      <c r="G241" s="24">
        <v>0.82267441860465118</v>
      </c>
      <c r="H241" s="24">
        <v>2.3255813953488372E-2</v>
      </c>
      <c r="I241" s="24">
        <v>0.84226190476190477</v>
      </c>
      <c r="J241" s="24">
        <v>0.15406976744186041</v>
      </c>
      <c r="K241" s="24">
        <v>0.82267441860465118</v>
      </c>
    </row>
    <row r="242" spans="1:11">
      <c r="A242" s="25" t="s">
        <v>52</v>
      </c>
      <c r="B242" s="24">
        <v>742</v>
      </c>
      <c r="C242" s="24">
        <v>589</v>
      </c>
      <c r="D242" s="24">
        <v>29</v>
      </c>
      <c r="E242" s="24">
        <v>21</v>
      </c>
      <c r="F242" s="24"/>
      <c r="G242" s="24">
        <v>0.79380053908355797</v>
      </c>
      <c r="H242" s="24">
        <v>2.8301886792452831E-2</v>
      </c>
      <c r="I242" s="24">
        <v>0.81692094313453534</v>
      </c>
      <c r="J242" s="24">
        <v>0.17789757412398921</v>
      </c>
      <c r="K242" s="24">
        <v>0.79380053908355797</v>
      </c>
    </row>
    <row r="243" spans="1:11">
      <c r="A243" s="23">
        <v>12</v>
      </c>
      <c r="B243" s="24">
        <v>1086</v>
      </c>
      <c r="C243" s="24"/>
      <c r="D243" s="24">
        <v>8</v>
      </c>
      <c r="E243" s="24"/>
      <c r="F243" s="24"/>
      <c r="G243" s="24">
        <v>0</v>
      </c>
      <c r="H243" s="24">
        <v>0</v>
      </c>
      <c r="I243" s="24">
        <v>0</v>
      </c>
      <c r="J243" s="24">
        <v>1</v>
      </c>
      <c r="K243" s="24">
        <v>0</v>
      </c>
    </row>
    <row r="244" spans="1:11">
      <c r="A244" s="25" t="s">
        <v>53</v>
      </c>
      <c r="B244" s="24">
        <v>265</v>
      </c>
      <c r="C244" s="24"/>
      <c r="D244" s="24">
        <v>1</v>
      </c>
      <c r="E244" s="24"/>
      <c r="F244" s="24"/>
      <c r="G244" s="24">
        <v>0</v>
      </c>
      <c r="H244" s="24">
        <v>0</v>
      </c>
      <c r="I244" s="24">
        <v>0</v>
      </c>
      <c r="J244" s="24">
        <v>1</v>
      </c>
      <c r="K244" s="24">
        <v>0</v>
      </c>
    </row>
    <row r="245" spans="1:11">
      <c r="A245" s="25" t="s">
        <v>54</v>
      </c>
      <c r="B245" s="24">
        <v>278</v>
      </c>
      <c r="C245" s="24"/>
      <c r="D245" s="24">
        <v>3</v>
      </c>
      <c r="E245" s="24"/>
      <c r="F245" s="24"/>
      <c r="G245" s="24">
        <v>0</v>
      </c>
      <c r="H245" s="24">
        <v>0</v>
      </c>
      <c r="I245" s="24">
        <v>0</v>
      </c>
      <c r="J245" s="24">
        <v>1</v>
      </c>
      <c r="K245" s="24">
        <v>0</v>
      </c>
    </row>
    <row r="246" spans="1:11">
      <c r="A246" s="25" t="s">
        <v>52</v>
      </c>
      <c r="B246" s="24">
        <v>543</v>
      </c>
      <c r="C246" s="24"/>
      <c r="D246" s="24">
        <v>4</v>
      </c>
      <c r="E246" s="24"/>
      <c r="F246" s="24"/>
      <c r="G246" s="24">
        <v>0</v>
      </c>
      <c r="H246" s="24">
        <v>0</v>
      </c>
      <c r="I246" s="24">
        <v>0</v>
      </c>
      <c r="J246" s="24">
        <v>1</v>
      </c>
      <c r="K246" s="24">
        <v>0</v>
      </c>
    </row>
    <row r="247" spans="1:11">
      <c r="A247" s="21">
        <v>2017</v>
      </c>
      <c r="B247" s="24">
        <v>29918</v>
      </c>
      <c r="C247" s="24">
        <v>28930</v>
      </c>
      <c r="D247" s="24">
        <v>728</v>
      </c>
      <c r="E247" s="24">
        <v>518</v>
      </c>
      <c r="F247" s="24">
        <v>518</v>
      </c>
      <c r="G247" s="24">
        <v>0.94966241058894307</v>
      </c>
      <c r="H247" s="24">
        <v>1.7313991576977071E-2</v>
      </c>
      <c r="I247" s="24">
        <v>0.96639455782312922</v>
      </c>
      <c r="J247" s="24">
        <v>3.3023597834079821E-2</v>
      </c>
      <c r="K247" s="24">
        <v>0.94966241058894307</v>
      </c>
    </row>
    <row r="248" spans="1:11">
      <c r="A248" s="23">
        <v>-2</v>
      </c>
      <c r="B248" s="24"/>
      <c r="C248" s="24">
        <v>298</v>
      </c>
      <c r="D248" s="24"/>
      <c r="E248" s="24"/>
      <c r="F248" s="24"/>
      <c r="G248" s="24" t="e">
        <v>#DIV/0!</v>
      </c>
      <c r="H248" s="24" t="e">
        <v>#DIV/0!</v>
      </c>
      <c r="I248" s="24" t="e">
        <v>#DIV/0!</v>
      </c>
      <c r="J248" s="24" t="e">
        <v>#DIV/0!</v>
      </c>
      <c r="K248" s="24" t="e">
        <v>#DIV/0!</v>
      </c>
    </row>
    <row r="249" spans="1:11">
      <c r="A249" s="25" t="s">
        <v>53</v>
      </c>
      <c r="B249" s="24"/>
      <c r="C249" s="24">
        <v>88</v>
      </c>
      <c r="D249" s="24"/>
      <c r="E249" s="24"/>
      <c r="F249" s="24"/>
      <c r="G249" s="24" t="e">
        <v>#DIV/0!</v>
      </c>
      <c r="H249" s="24" t="e">
        <v>#DIV/0!</v>
      </c>
      <c r="I249" s="24" t="e">
        <v>#DIV/0!</v>
      </c>
      <c r="J249" s="24" t="e">
        <v>#DIV/0!</v>
      </c>
      <c r="K249" s="24" t="e">
        <v>#DIV/0!</v>
      </c>
    </row>
    <row r="250" spans="1:11">
      <c r="A250" s="25" t="s">
        <v>54</v>
      </c>
      <c r="B250" s="24"/>
      <c r="C250" s="24">
        <v>61</v>
      </c>
      <c r="D250" s="24"/>
      <c r="E250" s="24"/>
      <c r="F250" s="24"/>
      <c r="G250" s="24" t="e">
        <v>#DIV/0!</v>
      </c>
      <c r="H250" s="24" t="e">
        <v>#DIV/0!</v>
      </c>
      <c r="I250" s="24" t="e">
        <v>#DIV/0!</v>
      </c>
      <c r="J250" s="24" t="e">
        <v>#DIV/0!</v>
      </c>
      <c r="K250" s="24" t="e">
        <v>#DIV/0!</v>
      </c>
    </row>
    <row r="251" spans="1:11">
      <c r="A251" s="25" t="s">
        <v>52</v>
      </c>
      <c r="B251" s="24"/>
      <c r="C251" s="24">
        <v>149</v>
      </c>
      <c r="D251" s="24"/>
      <c r="E251" s="24"/>
      <c r="F251" s="24"/>
      <c r="G251" s="24" t="e">
        <v>#DIV/0!</v>
      </c>
      <c r="H251" s="24" t="e">
        <v>#DIV/0!</v>
      </c>
      <c r="I251" s="24" t="e">
        <v>#DIV/0!</v>
      </c>
      <c r="J251" s="24" t="e">
        <v>#DIV/0!</v>
      </c>
      <c r="K251" s="24" t="e">
        <v>#DIV/0!</v>
      </c>
    </row>
    <row r="252" spans="1:11">
      <c r="A252" s="23">
        <v>-1</v>
      </c>
      <c r="B252" s="24">
        <v>382</v>
      </c>
      <c r="C252" s="24">
        <v>2236</v>
      </c>
      <c r="D252" s="24">
        <v>2</v>
      </c>
      <c r="E252" s="24"/>
      <c r="F252" s="24">
        <v>50</v>
      </c>
      <c r="G252" s="24">
        <v>5.7225130890052354</v>
      </c>
      <c r="H252" s="24">
        <v>0</v>
      </c>
      <c r="I252" s="24">
        <v>5.7225130890052354</v>
      </c>
      <c r="J252" s="24">
        <v>-4.7225130890052354</v>
      </c>
      <c r="K252" s="24">
        <v>5.7225130890052354</v>
      </c>
    </row>
    <row r="253" spans="1:11">
      <c r="A253" s="25" t="s">
        <v>53</v>
      </c>
      <c r="B253" s="24">
        <v>105</v>
      </c>
      <c r="C253" s="24">
        <v>547</v>
      </c>
      <c r="D253" s="24">
        <v>1</v>
      </c>
      <c r="E253" s="24"/>
      <c r="F253" s="24">
        <v>10</v>
      </c>
      <c r="G253" s="24">
        <v>5.1142857142857139</v>
      </c>
      <c r="H253" s="24">
        <v>0</v>
      </c>
      <c r="I253" s="24">
        <v>5.1142857142857139</v>
      </c>
      <c r="J253" s="24">
        <v>-4.1142857142857139</v>
      </c>
      <c r="K253" s="24">
        <v>5.1142857142857139</v>
      </c>
    </row>
    <row r="254" spans="1:11">
      <c r="A254" s="25" t="s">
        <v>54</v>
      </c>
      <c r="B254" s="24">
        <v>86</v>
      </c>
      <c r="C254" s="24">
        <v>571</v>
      </c>
      <c r="D254" s="24"/>
      <c r="E254" s="24"/>
      <c r="F254" s="24">
        <v>15</v>
      </c>
      <c r="G254" s="24">
        <v>6.4651162790697674</v>
      </c>
      <c r="H254" s="24">
        <v>0</v>
      </c>
      <c r="I254" s="24">
        <v>6.4651162790697674</v>
      </c>
      <c r="J254" s="24">
        <v>-5.4651162790697674</v>
      </c>
      <c r="K254" s="24">
        <v>6.4651162790697674</v>
      </c>
    </row>
    <row r="255" spans="1:11">
      <c r="A255" s="25" t="s">
        <v>52</v>
      </c>
      <c r="B255" s="24">
        <v>191</v>
      </c>
      <c r="C255" s="24">
        <v>1118</v>
      </c>
      <c r="D255" s="24">
        <v>1</v>
      </c>
      <c r="E255" s="24"/>
      <c r="F255" s="24">
        <v>25</v>
      </c>
      <c r="G255" s="24">
        <v>5.7225130890052354</v>
      </c>
      <c r="H255" s="24">
        <v>0</v>
      </c>
      <c r="I255" s="24">
        <v>5.7225130890052354</v>
      </c>
      <c r="J255" s="24">
        <v>-4.7225130890052354</v>
      </c>
      <c r="K255" s="24">
        <v>5.7225130890052354</v>
      </c>
    </row>
    <row r="256" spans="1:11">
      <c r="A256" s="23">
        <v>0</v>
      </c>
      <c r="B256" s="24">
        <v>2370</v>
      </c>
      <c r="C256" s="24">
        <v>2594</v>
      </c>
      <c r="D256" s="24">
        <v>42</v>
      </c>
      <c r="E256" s="24">
        <v>50</v>
      </c>
      <c r="F256" s="24">
        <v>52</v>
      </c>
      <c r="G256" s="24">
        <v>1.0725738396624473</v>
      </c>
      <c r="H256" s="24">
        <v>2.1097046413502109E-2</v>
      </c>
      <c r="I256" s="24">
        <v>1.0956896551724138</v>
      </c>
      <c r="J256" s="24">
        <v>-9.3670886075949422E-2</v>
      </c>
      <c r="K256" s="24">
        <v>1.0725738396624473</v>
      </c>
    </row>
    <row r="257" spans="1:11">
      <c r="A257" s="25" t="s">
        <v>53</v>
      </c>
      <c r="B257" s="24">
        <v>564</v>
      </c>
      <c r="C257" s="24">
        <v>604</v>
      </c>
      <c r="D257" s="24">
        <v>10</v>
      </c>
      <c r="E257" s="24">
        <v>10</v>
      </c>
      <c r="F257" s="24">
        <v>8</v>
      </c>
      <c r="G257" s="24">
        <v>1.0567375886524824</v>
      </c>
      <c r="H257" s="24">
        <v>1.7730496453900711E-2</v>
      </c>
      <c r="I257" s="24">
        <v>1.075812274368231</v>
      </c>
      <c r="J257" s="24">
        <v>-7.4468085106383031E-2</v>
      </c>
      <c r="K257" s="24">
        <v>1.0567375886524824</v>
      </c>
    </row>
    <row r="258" spans="1:11">
      <c r="A258" s="25" t="s">
        <v>54</v>
      </c>
      <c r="B258" s="24">
        <v>621</v>
      </c>
      <c r="C258" s="24">
        <v>693</v>
      </c>
      <c r="D258" s="24">
        <v>11</v>
      </c>
      <c r="E258" s="24">
        <v>15</v>
      </c>
      <c r="F258" s="24">
        <v>18</v>
      </c>
      <c r="G258" s="24">
        <v>1.0869565217391304</v>
      </c>
      <c r="H258" s="24">
        <v>2.4154589371980676E-2</v>
      </c>
      <c r="I258" s="24">
        <v>1.1138613861386137</v>
      </c>
      <c r="J258" s="24">
        <v>-0.11111111111111116</v>
      </c>
      <c r="K258" s="24">
        <v>1.0869565217391304</v>
      </c>
    </row>
    <row r="259" spans="1:11">
      <c r="A259" s="25" t="s">
        <v>52</v>
      </c>
      <c r="B259" s="24">
        <v>1185</v>
      </c>
      <c r="C259" s="24">
        <v>1297</v>
      </c>
      <c r="D259" s="24">
        <v>21</v>
      </c>
      <c r="E259" s="24">
        <v>25</v>
      </c>
      <c r="F259" s="24">
        <v>26</v>
      </c>
      <c r="G259" s="24">
        <v>1.0725738396624473</v>
      </c>
      <c r="H259" s="24">
        <v>2.1097046413502109E-2</v>
      </c>
      <c r="I259" s="24">
        <v>1.0956896551724138</v>
      </c>
      <c r="J259" s="24">
        <v>-9.3670886075949422E-2</v>
      </c>
      <c r="K259" s="24">
        <v>1.0725738396624473</v>
      </c>
    </row>
    <row r="260" spans="1:11">
      <c r="A260" s="23">
        <v>1</v>
      </c>
      <c r="B260" s="24">
        <v>2518</v>
      </c>
      <c r="C260" s="24">
        <v>2450</v>
      </c>
      <c r="D260" s="24">
        <v>118</v>
      </c>
      <c r="E260" s="24">
        <v>52</v>
      </c>
      <c r="F260" s="24">
        <v>92</v>
      </c>
      <c r="G260" s="24">
        <v>0.93645750595710886</v>
      </c>
      <c r="H260" s="24">
        <v>2.0651310563939634E-2</v>
      </c>
      <c r="I260" s="24">
        <v>0.95620437956204385</v>
      </c>
      <c r="J260" s="24">
        <v>4.2891183478951489E-2</v>
      </c>
      <c r="K260" s="24">
        <v>0.93645750595710886</v>
      </c>
    </row>
    <row r="261" spans="1:11">
      <c r="A261" s="25" t="s">
        <v>53</v>
      </c>
      <c r="B261" s="24">
        <v>589</v>
      </c>
      <c r="C261" s="24">
        <v>572</v>
      </c>
      <c r="D261" s="24">
        <v>29</v>
      </c>
      <c r="E261" s="24">
        <v>8</v>
      </c>
      <c r="F261" s="24">
        <v>17</v>
      </c>
      <c r="G261" s="24">
        <v>0.94227504244482174</v>
      </c>
      <c r="H261" s="24">
        <v>1.3582342954159592E-2</v>
      </c>
      <c r="I261" s="24">
        <v>0.95524956970740105</v>
      </c>
      <c r="J261" s="24">
        <v>4.4142614601018648E-2</v>
      </c>
      <c r="K261" s="24">
        <v>0.94227504244482174</v>
      </c>
    </row>
    <row r="262" spans="1:11">
      <c r="A262" s="25" t="s">
        <v>54</v>
      </c>
      <c r="B262" s="24">
        <v>670</v>
      </c>
      <c r="C262" s="24">
        <v>653</v>
      </c>
      <c r="D262" s="24">
        <v>30</v>
      </c>
      <c r="E262" s="24">
        <v>18</v>
      </c>
      <c r="F262" s="24">
        <v>29</v>
      </c>
      <c r="G262" s="24">
        <v>0.93134328358208951</v>
      </c>
      <c r="H262" s="24">
        <v>2.6865671641791045E-2</v>
      </c>
      <c r="I262" s="24">
        <v>0.9570552147239263</v>
      </c>
      <c r="J262" s="24">
        <v>4.179104477611939E-2</v>
      </c>
      <c r="K262" s="24">
        <v>0.93134328358208951</v>
      </c>
    </row>
    <row r="263" spans="1:11">
      <c r="A263" s="25" t="s">
        <v>52</v>
      </c>
      <c r="B263" s="24">
        <v>1259</v>
      </c>
      <c r="C263" s="24">
        <v>1225</v>
      </c>
      <c r="D263" s="24">
        <v>59</v>
      </c>
      <c r="E263" s="24">
        <v>26</v>
      </c>
      <c r="F263" s="24">
        <v>46</v>
      </c>
      <c r="G263" s="24">
        <v>0.93645750595710886</v>
      </c>
      <c r="H263" s="24">
        <v>2.0651310563939634E-2</v>
      </c>
      <c r="I263" s="24">
        <v>0.95620437956204385</v>
      </c>
      <c r="J263" s="24">
        <v>4.2891183478951489E-2</v>
      </c>
      <c r="K263" s="24">
        <v>0.93645750595710886</v>
      </c>
    </row>
    <row r="264" spans="1:11">
      <c r="A264" s="23">
        <v>2</v>
      </c>
      <c r="B264" s="24">
        <v>2746</v>
      </c>
      <c r="C264" s="24">
        <v>2614</v>
      </c>
      <c r="D264" s="24">
        <v>114</v>
      </c>
      <c r="E264" s="24">
        <v>92</v>
      </c>
      <c r="F264" s="24">
        <v>66</v>
      </c>
      <c r="G264" s="24">
        <v>0.92789512017479969</v>
      </c>
      <c r="H264" s="24">
        <v>3.3503277494537506E-2</v>
      </c>
      <c r="I264" s="24">
        <v>0.96006028636021101</v>
      </c>
      <c r="J264" s="24">
        <v>3.8601602330662788E-2</v>
      </c>
      <c r="K264" s="24">
        <v>0.92789512017479969</v>
      </c>
    </row>
    <row r="265" spans="1:11">
      <c r="A265" s="25" t="s">
        <v>53</v>
      </c>
      <c r="B265" s="24">
        <v>686</v>
      </c>
      <c r="C265" s="24">
        <v>676</v>
      </c>
      <c r="D265" s="24">
        <v>20</v>
      </c>
      <c r="E265" s="24">
        <v>17</v>
      </c>
      <c r="F265" s="24">
        <v>9</v>
      </c>
      <c r="G265" s="24">
        <v>0.9723032069970845</v>
      </c>
      <c r="H265" s="24">
        <v>2.478134110787172E-2</v>
      </c>
      <c r="I265" s="24">
        <v>0.99701046337817634</v>
      </c>
      <c r="J265" s="24">
        <v>2.9154518950438302E-3</v>
      </c>
      <c r="K265" s="24">
        <v>0.9723032069970845</v>
      </c>
    </row>
    <row r="266" spans="1:11">
      <c r="A266" s="25" t="s">
        <v>54</v>
      </c>
      <c r="B266" s="24">
        <v>687</v>
      </c>
      <c r="C266" s="24">
        <v>631</v>
      </c>
      <c r="D266" s="24">
        <v>37</v>
      </c>
      <c r="E266" s="24">
        <v>29</v>
      </c>
      <c r="F266" s="24">
        <v>24</v>
      </c>
      <c r="G266" s="24">
        <v>0.88355167394468703</v>
      </c>
      <c r="H266" s="24">
        <v>4.2212518195050945E-2</v>
      </c>
      <c r="I266" s="24">
        <v>0.92249240121580545</v>
      </c>
      <c r="J266" s="24">
        <v>7.4235807860262071E-2</v>
      </c>
      <c r="K266" s="24">
        <v>0.88355167394468703</v>
      </c>
    </row>
    <row r="267" spans="1:11">
      <c r="A267" s="25" t="s">
        <v>52</v>
      </c>
      <c r="B267" s="24">
        <v>1373</v>
      </c>
      <c r="C267" s="24">
        <v>1307</v>
      </c>
      <c r="D267" s="24">
        <v>57</v>
      </c>
      <c r="E267" s="24">
        <v>46</v>
      </c>
      <c r="F267" s="24">
        <v>33</v>
      </c>
      <c r="G267" s="24">
        <v>0.92789512017479969</v>
      </c>
      <c r="H267" s="24">
        <v>3.3503277494537506E-2</v>
      </c>
      <c r="I267" s="24">
        <v>0.96006028636021101</v>
      </c>
      <c r="J267" s="24">
        <v>3.8601602330662788E-2</v>
      </c>
      <c r="K267" s="24">
        <v>0.92789512017479969</v>
      </c>
    </row>
    <row r="268" spans="1:11">
      <c r="A268" s="23">
        <v>3</v>
      </c>
      <c r="B268" s="24">
        <v>2622</v>
      </c>
      <c r="C268" s="24">
        <v>2450</v>
      </c>
      <c r="D268" s="24">
        <v>78</v>
      </c>
      <c r="E268" s="24">
        <v>66</v>
      </c>
      <c r="F268" s="24">
        <v>50</v>
      </c>
      <c r="G268" s="24">
        <v>0.91533180778032042</v>
      </c>
      <c r="H268" s="24">
        <v>2.5171624713958809E-2</v>
      </c>
      <c r="I268" s="24">
        <v>0.93896713615023486</v>
      </c>
      <c r="J268" s="24">
        <v>5.9496567505720743E-2</v>
      </c>
      <c r="K268" s="24">
        <v>0.91533180778032042</v>
      </c>
    </row>
    <row r="269" spans="1:11">
      <c r="A269" s="25" t="s">
        <v>53</v>
      </c>
      <c r="B269" s="24">
        <v>627</v>
      </c>
      <c r="C269" s="24">
        <v>603</v>
      </c>
      <c r="D269" s="24">
        <v>15</v>
      </c>
      <c r="E269" s="24">
        <v>9</v>
      </c>
      <c r="F269" s="24">
        <v>4</v>
      </c>
      <c r="G269" s="24">
        <v>0.95534290271132372</v>
      </c>
      <c r="H269" s="24">
        <v>1.4354066985645933E-2</v>
      </c>
      <c r="I269" s="24">
        <v>0.96925566343042058</v>
      </c>
      <c r="J269" s="24">
        <v>3.0303030303030387E-2</v>
      </c>
      <c r="K269" s="24">
        <v>0.95534290271132372</v>
      </c>
    </row>
    <row r="270" spans="1:11">
      <c r="A270" s="25" t="s">
        <v>54</v>
      </c>
      <c r="B270" s="24">
        <v>684</v>
      </c>
      <c r="C270" s="24">
        <v>622</v>
      </c>
      <c r="D270" s="24">
        <v>24</v>
      </c>
      <c r="E270" s="24">
        <v>24</v>
      </c>
      <c r="F270" s="24">
        <v>21</v>
      </c>
      <c r="G270" s="24">
        <v>0.87865497076023391</v>
      </c>
      <c r="H270" s="24">
        <v>3.5087719298245612E-2</v>
      </c>
      <c r="I270" s="24">
        <v>0.91060606060606064</v>
      </c>
      <c r="J270" s="24">
        <v>8.6257309941520477E-2</v>
      </c>
      <c r="K270" s="24">
        <v>0.87865497076023391</v>
      </c>
    </row>
    <row r="271" spans="1:11">
      <c r="A271" s="25" t="s">
        <v>52</v>
      </c>
      <c r="B271" s="24">
        <v>1311</v>
      </c>
      <c r="C271" s="24">
        <v>1225</v>
      </c>
      <c r="D271" s="24">
        <v>39</v>
      </c>
      <c r="E271" s="24">
        <v>33</v>
      </c>
      <c r="F271" s="24">
        <v>25</v>
      </c>
      <c r="G271" s="24">
        <v>0.91533180778032042</v>
      </c>
      <c r="H271" s="24">
        <v>2.5171624713958809E-2</v>
      </c>
      <c r="I271" s="24">
        <v>0.93896713615023486</v>
      </c>
      <c r="J271" s="24">
        <v>5.9496567505720743E-2</v>
      </c>
      <c r="K271" s="24">
        <v>0.91533180778032042</v>
      </c>
    </row>
    <row r="272" spans="1:11">
      <c r="A272" s="23">
        <v>4</v>
      </c>
      <c r="B272" s="24">
        <v>2676</v>
      </c>
      <c r="C272" s="24">
        <v>2538</v>
      </c>
      <c r="D272" s="24">
        <v>84</v>
      </c>
      <c r="E272" s="24">
        <v>50</v>
      </c>
      <c r="F272" s="24">
        <v>48</v>
      </c>
      <c r="G272" s="24">
        <v>0.93049327354260092</v>
      </c>
      <c r="H272" s="24">
        <v>1.8684603886397609E-2</v>
      </c>
      <c r="I272" s="24">
        <v>0.94821020563594827</v>
      </c>
      <c r="J272" s="24">
        <v>5.0822122571001493E-2</v>
      </c>
      <c r="K272" s="24">
        <v>0.93049327354260092</v>
      </c>
    </row>
    <row r="273" spans="1:11">
      <c r="A273" s="25" t="s">
        <v>53</v>
      </c>
      <c r="B273" s="24">
        <v>643</v>
      </c>
      <c r="C273" s="24">
        <v>614</v>
      </c>
      <c r="D273" s="24">
        <v>11</v>
      </c>
      <c r="E273" s="24">
        <v>4</v>
      </c>
      <c r="F273" s="24">
        <v>12</v>
      </c>
      <c r="G273" s="24">
        <v>0.93623639191290819</v>
      </c>
      <c r="H273" s="24">
        <v>6.2208398133748056E-3</v>
      </c>
      <c r="I273" s="24">
        <v>0.9420970266040688</v>
      </c>
      <c r="J273" s="24">
        <v>5.754276827371696E-2</v>
      </c>
      <c r="K273" s="24">
        <v>0.93623639191290819</v>
      </c>
    </row>
    <row r="274" spans="1:11">
      <c r="A274" s="25" t="s">
        <v>54</v>
      </c>
      <c r="B274" s="24">
        <v>695</v>
      </c>
      <c r="C274" s="24">
        <v>655</v>
      </c>
      <c r="D274" s="24">
        <v>31</v>
      </c>
      <c r="E274" s="24">
        <v>21</v>
      </c>
      <c r="F274" s="24">
        <v>12</v>
      </c>
      <c r="G274" s="24">
        <v>0.92517985611510789</v>
      </c>
      <c r="H274" s="24">
        <v>3.0215827338129497E-2</v>
      </c>
      <c r="I274" s="24">
        <v>0.9540059347181008</v>
      </c>
      <c r="J274" s="24">
        <v>4.4604316546762668E-2</v>
      </c>
      <c r="K274" s="24">
        <v>0.92517985611510789</v>
      </c>
    </row>
    <row r="275" spans="1:11">
      <c r="A275" s="25" t="s">
        <v>52</v>
      </c>
      <c r="B275" s="24">
        <v>1338</v>
      </c>
      <c r="C275" s="24">
        <v>1269</v>
      </c>
      <c r="D275" s="24">
        <v>42</v>
      </c>
      <c r="E275" s="24">
        <v>25</v>
      </c>
      <c r="F275" s="24">
        <v>24</v>
      </c>
      <c r="G275" s="24">
        <v>0.93049327354260092</v>
      </c>
      <c r="H275" s="24">
        <v>1.8684603886397609E-2</v>
      </c>
      <c r="I275" s="24">
        <v>0.94821020563594827</v>
      </c>
      <c r="J275" s="24">
        <v>5.0822122571001493E-2</v>
      </c>
      <c r="K275" s="24">
        <v>0.93049327354260092</v>
      </c>
    </row>
    <row r="276" spans="1:11">
      <c r="A276" s="23">
        <v>5</v>
      </c>
      <c r="B276" s="24">
        <v>2678</v>
      </c>
      <c r="C276" s="24">
        <v>2514</v>
      </c>
      <c r="D276" s="24">
        <v>64</v>
      </c>
      <c r="E276" s="24">
        <v>48</v>
      </c>
      <c r="F276" s="24">
        <v>44</v>
      </c>
      <c r="G276" s="24">
        <v>0.92233009708737868</v>
      </c>
      <c r="H276" s="24">
        <v>1.7923823749066467E-2</v>
      </c>
      <c r="I276" s="24">
        <v>0.93916349809885935</v>
      </c>
      <c r="J276" s="24">
        <v>5.9746079163554899E-2</v>
      </c>
      <c r="K276" s="24">
        <v>0.92233009708737868</v>
      </c>
    </row>
    <row r="277" spans="1:11">
      <c r="A277" s="25" t="s">
        <v>53</v>
      </c>
      <c r="B277" s="24">
        <v>650</v>
      </c>
      <c r="C277" s="24">
        <v>637</v>
      </c>
      <c r="D277" s="24">
        <v>8</v>
      </c>
      <c r="E277" s="24">
        <v>12</v>
      </c>
      <c r="F277" s="24">
        <v>8</v>
      </c>
      <c r="G277" s="24">
        <v>0.96769230769230774</v>
      </c>
      <c r="H277" s="24">
        <v>1.8461538461538463E-2</v>
      </c>
      <c r="I277" s="24">
        <v>0.98589341692789967</v>
      </c>
      <c r="J277" s="24">
        <v>1.3846153846153841E-2</v>
      </c>
      <c r="K277" s="24">
        <v>0.96769230769230774</v>
      </c>
    </row>
    <row r="278" spans="1:11">
      <c r="A278" s="25" t="s">
        <v>54</v>
      </c>
      <c r="B278" s="24">
        <v>689</v>
      </c>
      <c r="C278" s="24">
        <v>620</v>
      </c>
      <c r="D278" s="24">
        <v>24</v>
      </c>
      <c r="E278" s="24">
        <v>12</v>
      </c>
      <c r="F278" s="24">
        <v>14</v>
      </c>
      <c r="G278" s="24">
        <v>0.87953555878084178</v>
      </c>
      <c r="H278" s="24">
        <v>1.741654571843251E-2</v>
      </c>
      <c r="I278" s="24">
        <v>0.89512555391432791</v>
      </c>
      <c r="J278" s="24">
        <v>0.10304789550072568</v>
      </c>
      <c r="K278" s="24">
        <v>0.87953555878084178</v>
      </c>
    </row>
    <row r="279" spans="1:11">
      <c r="A279" s="25" t="s">
        <v>52</v>
      </c>
      <c r="B279" s="24">
        <v>1339</v>
      </c>
      <c r="C279" s="24">
        <v>1257</v>
      </c>
      <c r="D279" s="24">
        <v>32</v>
      </c>
      <c r="E279" s="24">
        <v>24</v>
      </c>
      <c r="F279" s="24">
        <v>22</v>
      </c>
      <c r="G279" s="24">
        <v>0.92233009708737868</v>
      </c>
      <c r="H279" s="24">
        <v>1.7923823749066467E-2</v>
      </c>
      <c r="I279" s="24">
        <v>0.93916349809885935</v>
      </c>
      <c r="J279" s="24">
        <v>5.9746079163554899E-2</v>
      </c>
      <c r="K279" s="24">
        <v>0.92233009708737868</v>
      </c>
    </row>
    <row r="280" spans="1:11">
      <c r="A280" s="23">
        <v>6</v>
      </c>
      <c r="B280" s="24">
        <v>2546</v>
      </c>
      <c r="C280" s="24">
        <v>2322</v>
      </c>
      <c r="D280" s="24">
        <v>56</v>
      </c>
      <c r="E280" s="24">
        <v>44</v>
      </c>
      <c r="F280" s="24">
        <v>32</v>
      </c>
      <c r="G280" s="24">
        <v>0.89945011783189321</v>
      </c>
      <c r="H280" s="24">
        <v>1.7282010997643361E-2</v>
      </c>
      <c r="I280" s="24">
        <v>0.9152677857713829</v>
      </c>
      <c r="J280" s="24">
        <v>8.3267871170463414E-2</v>
      </c>
      <c r="K280" s="24">
        <v>0.89945011783189321</v>
      </c>
    </row>
    <row r="281" spans="1:11">
      <c r="A281" s="25" t="s">
        <v>53</v>
      </c>
      <c r="B281" s="24">
        <v>623</v>
      </c>
      <c r="C281" s="24">
        <v>588</v>
      </c>
      <c r="D281" s="24">
        <v>7</v>
      </c>
      <c r="E281" s="24">
        <v>8</v>
      </c>
      <c r="F281" s="24">
        <v>8</v>
      </c>
      <c r="G281" s="24">
        <v>0.9309791332263242</v>
      </c>
      <c r="H281" s="24">
        <v>1.2841091492776886E-2</v>
      </c>
      <c r="I281" s="24">
        <v>0.94308943089430897</v>
      </c>
      <c r="J281" s="24">
        <v>5.6179775280898903E-2</v>
      </c>
      <c r="K281" s="24">
        <v>0.9309791332263242</v>
      </c>
    </row>
    <row r="282" spans="1:11">
      <c r="A282" s="25" t="s">
        <v>54</v>
      </c>
      <c r="B282" s="24">
        <v>650</v>
      </c>
      <c r="C282" s="24">
        <v>573</v>
      </c>
      <c r="D282" s="24">
        <v>21</v>
      </c>
      <c r="E282" s="24">
        <v>14</v>
      </c>
      <c r="F282" s="24">
        <v>8</v>
      </c>
      <c r="G282" s="24">
        <v>0.86923076923076925</v>
      </c>
      <c r="H282" s="24">
        <v>2.1538461538461538E-2</v>
      </c>
      <c r="I282" s="24">
        <v>0.88836477987421381</v>
      </c>
      <c r="J282" s="24">
        <v>0.10923076923076924</v>
      </c>
      <c r="K282" s="24">
        <v>0.86923076923076925</v>
      </c>
    </row>
    <row r="283" spans="1:11">
      <c r="A283" s="25" t="s">
        <v>52</v>
      </c>
      <c r="B283" s="24">
        <v>1273</v>
      </c>
      <c r="C283" s="24">
        <v>1161</v>
      </c>
      <c r="D283" s="24">
        <v>28</v>
      </c>
      <c r="E283" s="24">
        <v>22</v>
      </c>
      <c r="F283" s="24">
        <v>16</v>
      </c>
      <c r="G283" s="24">
        <v>0.89945011783189321</v>
      </c>
      <c r="H283" s="24">
        <v>1.7282010997643361E-2</v>
      </c>
      <c r="I283" s="24">
        <v>0.9152677857713829</v>
      </c>
      <c r="J283" s="24">
        <v>8.3267871170463414E-2</v>
      </c>
      <c r="K283" s="24">
        <v>0.89945011783189321</v>
      </c>
    </row>
    <row r="284" spans="1:11">
      <c r="A284" s="23">
        <v>7</v>
      </c>
      <c r="B284" s="24">
        <v>2332</v>
      </c>
      <c r="C284" s="24">
        <v>2888</v>
      </c>
      <c r="D284" s="24">
        <v>48</v>
      </c>
      <c r="E284" s="24">
        <v>32</v>
      </c>
      <c r="F284" s="24">
        <v>42</v>
      </c>
      <c r="G284" s="24">
        <v>1.2204116638078901</v>
      </c>
      <c r="H284" s="24">
        <v>1.3722126929674099E-2</v>
      </c>
      <c r="I284" s="24">
        <v>1.237391304347826</v>
      </c>
      <c r="J284" s="24">
        <v>-0.23413379073756424</v>
      </c>
      <c r="K284" s="24">
        <v>1.2204116638078901</v>
      </c>
    </row>
    <row r="285" spans="1:11">
      <c r="A285" s="25" t="s">
        <v>53</v>
      </c>
      <c r="B285" s="24">
        <v>584</v>
      </c>
      <c r="C285" s="24">
        <v>744</v>
      </c>
      <c r="D285" s="24">
        <v>4</v>
      </c>
      <c r="E285" s="24">
        <v>8</v>
      </c>
      <c r="F285" s="24">
        <v>8</v>
      </c>
      <c r="G285" s="24">
        <v>1.2602739726027397</v>
      </c>
      <c r="H285" s="24">
        <v>1.3698630136986301E-2</v>
      </c>
      <c r="I285" s="24">
        <v>1.2777777777777777</v>
      </c>
      <c r="J285" s="24">
        <v>-0.27397260273972601</v>
      </c>
      <c r="K285" s="24">
        <v>1.2602739726027397</v>
      </c>
    </row>
    <row r="286" spans="1:11">
      <c r="A286" s="25" t="s">
        <v>54</v>
      </c>
      <c r="B286" s="24">
        <v>582</v>
      </c>
      <c r="C286" s="24">
        <v>700</v>
      </c>
      <c r="D286" s="24">
        <v>20</v>
      </c>
      <c r="E286" s="24">
        <v>8</v>
      </c>
      <c r="F286" s="24">
        <v>13</v>
      </c>
      <c r="G286" s="24">
        <v>1.1804123711340206</v>
      </c>
      <c r="H286" s="24">
        <v>1.3745704467353952E-2</v>
      </c>
      <c r="I286" s="24">
        <v>1.1968641114982579</v>
      </c>
      <c r="J286" s="24">
        <v>-0.19415807560137455</v>
      </c>
      <c r="K286" s="24">
        <v>1.1804123711340206</v>
      </c>
    </row>
    <row r="287" spans="1:11">
      <c r="A287" s="25" t="s">
        <v>52</v>
      </c>
      <c r="B287" s="24">
        <v>1166</v>
      </c>
      <c r="C287" s="24">
        <v>1444</v>
      </c>
      <c r="D287" s="24">
        <v>24</v>
      </c>
      <c r="E287" s="24">
        <v>16</v>
      </c>
      <c r="F287" s="24">
        <v>21</v>
      </c>
      <c r="G287" s="24">
        <v>1.2204116638078901</v>
      </c>
      <c r="H287" s="24">
        <v>1.3722126929674099E-2</v>
      </c>
      <c r="I287" s="24">
        <v>1.237391304347826</v>
      </c>
      <c r="J287" s="24">
        <v>-0.23413379073756424</v>
      </c>
      <c r="K287" s="24">
        <v>1.2204116638078901</v>
      </c>
    </row>
    <row r="288" spans="1:11">
      <c r="A288" s="23">
        <v>8</v>
      </c>
      <c r="B288" s="24">
        <v>2904</v>
      </c>
      <c r="C288" s="24">
        <v>1860</v>
      </c>
      <c r="D288" s="24">
        <v>30</v>
      </c>
      <c r="E288" s="24">
        <v>42</v>
      </c>
      <c r="F288" s="24">
        <v>12</v>
      </c>
      <c r="G288" s="24">
        <v>0.63636363636363635</v>
      </c>
      <c r="H288" s="24">
        <v>1.4462809917355372E-2</v>
      </c>
      <c r="I288" s="24">
        <v>0.64570230607966461</v>
      </c>
      <c r="J288" s="24">
        <v>0.34917355371900827</v>
      </c>
      <c r="K288" s="24">
        <v>0.63636363636363635</v>
      </c>
    </row>
    <row r="289" spans="1:11">
      <c r="A289" s="25" t="s">
        <v>53</v>
      </c>
      <c r="B289" s="24">
        <v>699</v>
      </c>
      <c r="C289" s="24">
        <v>445</v>
      </c>
      <c r="D289" s="24">
        <v>6</v>
      </c>
      <c r="E289" s="24">
        <v>8</v>
      </c>
      <c r="F289" s="24">
        <v>1</v>
      </c>
      <c r="G289" s="24">
        <v>0.63519313304721026</v>
      </c>
      <c r="H289" s="24">
        <v>1.1444921316165951E-2</v>
      </c>
      <c r="I289" s="24">
        <v>0.64254703328509399</v>
      </c>
      <c r="J289" s="24">
        <v>0.35336194563662382</v>
      </c>
      <c r="K289" s="24">
        <v>0.63519313304721026</v>
      </c>
    </row>
    <row r="290" spans="1:11">
      <c r="A290" s="25" t="s">
        <v>54</v>
      </c>
      <c r="B290" s="24">
        <v>753</v>
      </c>
      <c r="C290" s="24">
        <v>485</v>
      </c>
      <c r="D290" s="24">
        <v>9</v>
      </c>
      <c r="E290" s="24">
        <v>13</v>
      </c>
      <c r="F290" s="24">
        <v>5</v>
      </c>
      <c r="G290" s="24">
        <v>0.63745019920318724</v>
      </c>
      <c r="H290" s="24">
        <v>1.7264276228419653E-2</v>
      </c>
      <c r="I290" s="24">
        <v>0.64864864864864857</v>
      </c>
      <c r="J290" s="24">
        <v>0.34528552456839312</v>
      </c>
      <c r="K290" s="24">
        <v>0.63745019920318724</v>
      </c>
    </row>
    <row r="291" spans="1:11">
      <c r="A291" s="25" t="s">
        <v>52</v>
      </c>
      <c r="B291" s="24">
        <v>1452</v>
      </c>
      <c r="C291" s="24">
        <v>930</v>
      </c>
      <c r="D291" s="24">
        <v>15</v>
      </c>
      <c r="E291" s="24">
        <v>21</v>
      </c>
      <c r="F291" s="24">
        <v>6</v>
      </c>
      <c r="G291" s="24">
        <v>0.63636363636363635</v>
      </c>
      <c r="H291" s="24">
        <v>1.4462809917355372E-2</v>
      </c>
      <c r="I291" s="24">
        <v>0.64570230607966461</v>
      </c>
      <c r="J291" s="24">
        <v>0.34917355371900827</v>
      </c>
      <c r="K291" s="24">
        <v>0.63636363636363635</v>
      </c>
    </row>
    <row r="292" spans="1:11">
      <c r="A292" s="23">
        <v>9</v>
      </c>
      <c r="B292" s="24">
        <v>1896</v>
      </c>
      <c r="C292" s="24">
        <v>1554</v>
      </c>
      <c r="D292" s="24">
        <v>36</v>
      </c>
      <c r="E292" s="24">
        <v>12</v>
      </c>
      <c r="F292" s="24">
        <v>12</v>
      </c>
      <c r="G292" s="24">
        <v>0.81329113924050633</v>
      </c>
      <c r="H292" s="24">
        <v>6.3291139240506328E-3</v>
      </c>
      <c r="I292" s="24">
        <v>0.81847133757961787</v>
      </c>
      <c r="J292" s="24">
        <v>0.180379746835443</v>
      </c>
      <c r="K292" s="24">
        <v>0.81329113924050633</v>
      </c>
    </row>
    <row r="293" spans="1:11">
      <c r="A293" s="25" t="s">
        <v>53</v>
      </c>
      <c r="B293" s="24">
        <v>482</v>
      </c>
      <c r="C293" s="24">
        <v>416</v>
      </c>
      <c r="D293" s="24">
        <v>4</v>
      </c>
      <c r="E293" s="24">
        <v>1</v>
      </c>
      <c r="F293" s="24">
        <v>3</v>
      </c>
      <c r="G293" s="24">
        <v>0.8568464730290456</v>
      </c>
      <c r="H293" s="24">
        <v>2.0746887966804979E-3</v>
      </c>
      <c r="I293" s="24">
        <v>0.85862785862785862</v>
      </c>
      <c r="J293" s="24">
        <v>0.14107883817427391</v>
      </c>
      <c r="K293" s="24">
        <v>0.8568464730290456</v>
      </c>
    </row>
    <row r="294" spans="1:11">
      <c r="A294" s="25" t="s">
        <v>54</v>
      </c>
      <c r="B294" s="24">
        <v>466</v>
      </c>
      <c r="C294" s="24">
        <v>361</v>
      </c>
      <c r="D294" s="24">
        <v>14</v>
      </c>
      <c r="E294" s="24">
        <v>5</v>
      </c>
      <c r="F294" s="24">
        <v>3</v>
      </c>
      <c r="G294" s="24">
        <v>0.76824034334763946</v>
      </c>
      <c r="H294" s="24">
        <v>1.0729613733905579E-2</v>
      </c>
      <c r="I294" s="24">
        <v>0.77657266811279824</v>
      </c>
      <c r="J294" s="24">
        <v>0.22103004291845496</v>
      </c>
      <c r="K294" s="24">
        <v>0.76824034334763946</v>
      </c>
    </row>
    <row r="295" spans="1:11">
      <c r="A295" s="25" t="s">
        <v>52</v>
      </c>
      <c r="B295" s="24">
        <v>948</v>
      </c>
      <c r="C295" s="24">
        <v>777</v>
      </c>
      <c r="D295" s="24">
        <v>18</v>
      </c>
      <c r="E295" s="24">
        <v>6</v>
      </c>
      <c r="F295" s="24">
        <v>6</v>
      </c>
      <c r="G295" s="24">
        <v>0.81329113924050633</v>
      </c>
      <c r="H295" s="24">
        <v>6.3291139240506328E-3</v>
      </c>
      <c r="I295" s="24">
        <v>0.81847133757961787</v>
      </c>
      <c r="J295" s="24">
        <v>0.180379746835443</v>
      </c>
      <c r="K295" s="24">
        <v>0.81329113924050633</v>
      </c>
    </row>
    <row r="296" spans="1:11">
      <c r="A296" s="23">
        <v>10</v>
      </c>
      <c r="B296" s="24">
        <v>1562</v>
      </c>
      <c r="C296" s="24">
        <v>1320</v>
      </c>
      <c r="D296" s="24">
        <v>14</v>
      </c>
      <c r="E296" s="24">
        <v>12</v>
      </c>
      <c r="F296" s="24">
        <v>12</v>
      </c>
      <c r="G296" s="24">
        <v>0.83738796414852756</v>
      </c>
      <c r="H296" s="24">
        <v>7.6824583866837385E-3</v>
      </c>
      <c r="I296" s="24">
        <v>0.84387096774193548</v>
      </c>
      <c r="J296" s="24">
        <v>0.15492957746478875</v>
      </c>
      <c r="K296" s="24">
        <v>0.83738796414852756</v>
      </c>
    </row>
    <row r="297" spans="1:11">
      <c r="A297" s="25" t="s">
        <v>53</v>
      </c>
      <c r="B297" s="24">
        <v>385</v>
      </c>
      <c r="C297" s="24">
        <v>330</v>
      </c>
      <c r="D297" s="24">
        <v>2</v>
      </c>
      <c r="E297" s="24">
        <v>3</v>
      </c>
      <c r="F297" s="24">
        <v>4</v>
      </c>
      <c r="G297" s="24">
        <v>0.8467532467532467</v>
      </c>
      <c r="H297" s="24">
        <v>7.7922077922077922E-3</v>
      </c>
      <c r="I297" s="24">
        <v>0.8534031413612565</v>
      </c>
      <c r="J297" s="24">
        <v>0.1454545454545455</v>
      </c>
      <c r="K297" s="24">
        <v>0.8467532467532467</v>
      </c>
    </row>
    <row r="298" spans="1:11">
      <c r="A298" s="25" t="s">
        <v>54</v>
      </c>
      <c r="B298" s="24">
        <v>396</v>
      </c>
      <c r="C298" s="24">
        <v>330</v>
      </c>
      <c r="D298" s="24">
        <v>5</v>
      </c>
      <c r="E298" s="24">
        <v>3</v>
      </c>
      <c r="F298" s="24">
        <v>2</v>
      </c>
      <c r="G298" s="24">
        <v>0.82828282828282829</v>
      </c>
      <c r="H298" s="24">
        <v>7.575757575757576E-3</v>
      </c>
      <c r="I298" s="24">
        <v>0.83460559796437661</v>
      </c>
      <c r="J298" s="24">
        <v>0.16414141414141414</v>
      </c>
      <c r="K298" s="24">
        <v>0.82828282828282829</v>
      </c>
    </row>
    <row r="299" spans="1:11">
      <c r="A299" s="25" t="s">
        <v>52</v>
      </c>
      <c r="B299" s="24">
        <v>781</v>
      </c>
      <c r="C299" s="24">
        <v>660</v>
      </c>
      <c r="D299" s="24">
        <v>7</v>
      </c>
      <c r="E299" s="24">
        <v>6</v>
      </c>
      <c r="F299" s="24">
        <v>6</v>
      </c>
      <c r="G299" s="24">
        <v>0.83738796414852756</v>
      </c>
      <c r="H299" s="24">
        <v>7.6824583866837385E-3</v>
      </c>
      <c r="I299" s="24">
        <v>0.84387096774193548</v>
      </c>
      <c r="J299" s="24">
        <v>0.15492957746478875</v>
      </c>
      <c r="K299" s="24">
        <v>0.83738796414852756</v>
      </c>
    </row>
    <row r="300" spans="1:11">
      <c r="A300" s="23">
        <v>11</v>
      </c>
      <c r="B300" s="24">
        <v>1508</v>
      </c>
      <c r="C300" s="24">
        <v>1292</v>
      </c>
      <c r="D300" s="24">
        <v>42</v>
      </c>
      <c r="E300" s="24">
        <v>12</v>
      </c>
      <c r="F300" s="24">
        <v>6</v>
      </c>
      <c r="G300" s="24">
        <v>0.85278514588859411</v>
      </c>
      <c r="H300" s="24">
        <v>7.9575596816976128E-3</v>
      </c>
      <c r="I300" s="24">
        <v>0.85962566844919786</v>
      </c>
      <c r="J300" s="24">
        <v>0.13925729442970824</v>
      </c>
      <c r="K300" s="24">
        <v>0.85278514588859411</v>
      </c>
    </row>
    <row r="301" spans="1:11">
      <c r="A301" s="25" t="s">
        <v>53</v>
      </c>
      <c r="B301" s="24">
        <v>416</v>
      </c>
      <c r="C301" s="24">
        <v>355</v>
      </c>
      <c r="D301" s="24">
        <v>13</v>
      </c>
      <c r="E301" s="24">
        <v>4</v>
      </c>
      <c r="F301" s="24">
        <v>2</v>
      </c>
      <c r="G301" s="24">
        <v>0.84855769230769229</v>
      </c>
      <c r="H301" s="24">
        <v>9.6153846153846159E-3</v>
      </c>
      <c r="I301" s="24">
        <v>0.85679611650485432</v>
      </c>
      <c r="J301" s="24">
        <v>0.14182692307692313</v>
      </c>
      <c r="K301" s="24">
        <v>0.84855769230769229</v>
      </c>
    </row>
    <row r="302" spans="1:11">
      <c r="A302" s="25" t="s">
        <v>54</v>
      </c>
      <c r="B302" s="24">
        <v>338</v>
      </c>
      <c r="C302" s="24">
        <v>291</v>
      </c>
      <c r="D302" s="24">
        <v>8</v>
      </c>
      <c r="E302" s="24">
        <v>2</v>
      </c>
      <c r="F302" s="24">
        <v>1</v>
      </c>
      <c r="G302" s="24">
        <v>0.85798816568047342</v>
      </c>
      <c r="H302" s="24">
        <v>5.9171597633136093E-3</v>
      </c>
      <c r="I302" s="24">
        <v>0.86309523809523814</v>
      </c>
      <c r="J302" s="24">
        <v>0.13609467455621294</v>
      </c>
      <c r="K302" s="24">
        <v>0.85798816568047342</v>
      </c>
    </row>
    <row r="303" spans="1:11">
      <c r="A303" s="25" t="s">
        <v>52</v>
      </c>
      <c r="B303" s="24">
        <v>754</v>
      </c>
      <c r="C303" s="24">
        <v>646</v>
      </c>
      <c r="D303" s="24">
        <v>21</v>
      </c>
      <c r="E303" s="24">
        <v>6</v>
      </c>
      <c r="F303" s="24">
        <v>3</v>
      </c>
      <c r="G303" s="24">
        <v>0.85278514588859411</v>
      </c>
      <c r="H303" s="24">
        <v>7.9575596816976128E-3</v>
      </c>
      <c r="I303" s="24">
        <v>0.85962566844919786</v>
      </c>
      <c r="J303" s="24">
        <v>0.13925729442970824</v>
      </c>
      <c r="K303" s="24">
        <v>0.85278514588859411</v>
      </c>
    </row>
    <row r="304" spans="1:11">
      <c r="A304" s="23">
        <v>12</v>
      </c>
      <c r="B304" s="24">
        <v>1178</v>
      </c>
      <c r="C304" s="24"/>
      <c r="D304" s="24"/>
      <c r="E304" s="24">
        <v>6</v>
      </c>
      <c r="F304" s="24"/>
      <c r="G304" s="24">
        <v>0</v>
      </c>
      <c r="H304" s="24">
        <v>5.0933786078098476E-3</v>
      </c>
      <c r="I304" s="24">
        <v>0</v>
      </c>
      <c r="J304" s="24">
        <v>0.9949066213921901</v>
      </c>
      <c r="K304" s="24">
        <v>0</v>
      </c>
    </row>
    <row r="305" spans="1:11">
      <c r="A305" s="25" t="s">
        <v>53</v>
      </c>
      <c r="B305" s="24">
        <v>306</v>
      </c>
      <c r="C305" s="24"/>
      <c r="D305" s="24"/>
      <c r="E305" s="24">
        <v>2</v>
      </c>
      <c r="F305" s="24"/>
      <c r="G305" s="24">
        <v>0</v>
      </c>
      <c r="H305" s="24">
        <v>6.5359477124183009E-3</v>
      </c>
      <c r="I305" s="24">
        <v>0</v>
      </c>
      <c r="J305" s="24">
        <v>0.99346405228758172</v>
      </c>
      <c r="K305" s="24">
        <v>0</v>
      </c>
    </row>
    <row r="306" spans="1:11">
      <c r="A306" s="25" t="s">
        <v>54</v>
      </c>
      <c r="B306" s="24">
        <v>283</v>
      </c>
      <c r="C306" s="24"/>
      <c r="D306" s="24"/>
      <c r="E306" s="24">
        <v>1</v>
      </c>
      <c r="F306" s="24"/>
      <c r="G306" s="24">
        <v>0</v>
      </c>
      <c r="H306" s="24">
        <v>3.5335689045936395E-3</v>
      </c>
      <c r="I306" s="24">
        <v>0</v>
      </c>
      <c r="J306" s="24">
        <v>0.99646643109540634</v>
      </c>
      <c r="K306" s="24">
        <v>0</v>
      </c>
    </row>
    <row r="307" spans="1:11">
      <c r="A307" s="25" t="s">
        <v>52</v>
      </c>
      <c r="B307" s="24">
        <v>589</v>
      </c>
      <c r="C307" s="24"/>
      <c r="D307" s="24"/>
      <c r="E307" s="24">
        <v>3</v>
      </c>
      <c r="F307" s="24"/>
      <c r="G307" s="24">
        <v>0</v>
      </c>
      <c r="H307" s="24">
        <v>5.0933786078098476E-3</v>
      </c>
      <c r="I307" s="24">
        <v>0</v>
      </c>
      <c r="J307" s="24">
        <v>0.9949066213921901</v>
      </c>
      <c r="K307" s="24">
        <v>0</v>
      </c>
    </row>
    <row r="308" spans="1:11">
      <c r="A308" s="21">
        <v>2018</v>
      </c>
      <c r="B308" s="24">
        <v>28930</v>
      </c>
      <c r="C308" s="24">
        <v>28520</v>
      </c>
      <c r="D308" s="24">
        <v>518</v>
      </c>
      <c r="E308" s="24">
        <v>480</v>
      </c>
      <c r="F308" s="24">
        <v>480</v>
      </c>
      <c r="G308" s="24">
        <v>0.96923608710680953</v>
      </c>
      <c r="H308" s="24">
        <v>1.6591773245765641E-2</v>
      </c>
      <c r="I308" s="24">
        <v>0.98558875219683661</v>
      </c>
      <c r="J308" s="24">
        <v>1.4172139647424808E-2</v>
      </c>
      <c r="K308" s="24">
        <v>0.96923608710680953</v>
      </c>
    </row>
    <row r="309" spans="1:11">
      <c r="A309" s="23">
        <v>-2</v>
      </c>
      <c r="B309" s="24"/>
      <c r="C309" s="24">
        <v>278</v>
      </c>
      <c r="D309" s="24"/>
      <c r="E309" s="24"/>
      <c r="F309" s="24"/>
      <c r="G309" s="24" t="e">
        <v>#DIV/0!</v>
      </c>
      <c r="H309" s="24" t="e">
        <v>#DIV/0!</v>
      </c>
      <c r="I309" s="24" t="e">
        <v>#DIV/0!</v>
      </c>
      <c r="J309" s="24" t="e">
        <v>#DIV/0!</v>
      </c>
      <c r="K309" s="24" t="e">
        <v>#DIV/0!</v>
      </c>
    </row>
    <row r="310" spans="1:11">
      <c r="A310" s="25" t="s">
        <v>53</v>
      </c>
      <c r="B310" s="24"/>
      <c r="C310" s="24">
        <v>84</v>
      </c>
      <c r="D310" s="24"/>
      <c r="E310" s="24"/>
      <c r="F310" s="24"/>
      <c r="G310" s="24" t="e">
        <v>#DIV/0!</v>
      </c>
      <c r="H310" s="24" t="e">
        <v>#DIV/0!</v>
      </c>
      <c r="I310" s="24" t="e">
        <v>#DIV/0!</v>
      </c>
      <c r="J310" s="24" t="e">
        <v>#DIV/0!</v>
      </c>
      <c r="K310" s="24" t="e">
        <v>#DIV/0!</v>
      </c>
    </row>
    <row r="311" spans="1:11">
      <c r="A311" s="25" t="s">
        <v>54</v>
      </c>
      <c r="B311" s="24"/>
      <c r="C311" s="24">
        <v>55</v>
      </c>
      <c r="D311" s="24"/>
      <c r="E311" s="24"/>
      <c r="F311" s="24"/>
      <c r="G311" s="24" t="e">
        <v>#DIV/0!</v>
      </c>
      <c r="H311" s="24" t="e">
        <v>#DIV/0!</v>
      </c>
      <c r="I311" s="24" t="e">
        <v>#DIV/0!</v>
      </c>
      <c r="J311" s="24" t="e">
        <v>#DIV/0!</v>
      </c>
      <c r="K311" s="24" t="e">
        <v>#DIV/0!</v>
      </c>
    </row>
    <row r="312" spans="1:11">
      <c r="A312" s="25" t="s">
        <v>52</v>
      </c>
      <c r="B312" s="24"/>
      <c r="C312" s="24">
        <v>139</v>
      </c>
      <c r="D312" s="24"/>
      <c r="E312" s="24"/>
      <c r="F312" s="24"/>
      <c r="G312" s="24" t="e">
        <v>#DIV/0!</v>
      </c>
      <c r="H312" s="24" t="e">
        <v>#DIV/0!</v>
      </c>
      <c r="I312" s="24" t="e">
        <v>#DIV/0!</v>
      </c>
      <c r="J312" s="24" t="e">
        <v>#DIV/0!</v>
      </c>
      <c r="K312" s="24" t="e">
        <v>#DIV/0!</v>
      </c>
    </row>
    <row r="313" spans="1:11">
      <c r="A313" s="23">
        <v>-1</v>
      </c>
      <c r="B313" s="24">
        <v>298</v>
      </c>
      <c r="C313" s="24">
        <v>2246</v>
      </c>
      <c r="D313" s="24"/>
      <c r="E313" s="24"/>
      <c r="F313" s="24">
        <v>40</v>
      </c>
      <c r="G313" s="24">
        <v>7.4026845637583891</v>
      </c>
      <c r="H313" s="24">
        <v>0</v>
      </c>
      <c r="I313" s="24">
        <v>7.4026845637583891</v>
      </c>
      <c r="J313" s="24">
        <v>-6.4026845637583891</v>
      </c>
      <c r="K313" s="24">
        <v>7.4026845637583891</v>
      </c>
    </row>
    <row r="314" spans="1:11">
      <c r="A314" s="25" t="s">
        <v>53</v>
      </c>
      <c r="B314" s="24">
        <v>88</v>
      </c>
      <c r="C314" s="24">
        <v>537</v>
      </c>
      <c r="D314" s="24"/>
      <c r="E314" s="24"/>
      <c r="F314" s="24">
        <v>9</v>
      </c>
      <c r="G314" s="24">
        <v>6</v>
      </c>
      <c r="H314" s="24">
        <v>0</v>
      </c>
      <c r="I314" s="24">
        <v>6</v>
      </c>
      <c r="J314" s="24">
        <v>-5</v>
      </c>
      <c r="K314" s="24">
        <v>6</v>
      </c>
    </row>
    <row r="315" spans="1:11">
      <c r="A315" s="25" t="s">
        <v>54</v>
      </c>
      <c r="B315" s="24">
        <v>61</v>
      </c>
      <c r="C315" s="24">
        <v>586</v>
      </c>
      <c r="D315" s="24"/>
      <c r="E315" s="24"/>
      <c r="F315" s="24">
        <v>11</v>
      </c>
      <c r="G315" s="24">
        <v>9.4262295081967213</v>
      </c>
      <c r="H315" s="24">
        <v>0</v>
      </c>
      <c r="I315" s="24">
        <v>9.4262295081967213</v>
      </c>
      <c r="J315" s="24">
        <v>-8.4262295081967213</v>
      </c>
      <c r="K315" s="24">
        <v>9.4262295081967213</v>
      </c>
    </row>
    <row r="316" spans="1:11">
      <c r="A316" s="25" t="s">
        <v>52</v>
      </c>
      <c r="B316" s="24">
        <v>149</v>
      </c>
      <c r="C316" s="24">
        <v>1123</v>
      </c>
      <c r="D316" s="24"/>
      <c r="E316" s="24"/>
      <c r="F316" s="24">
        <v>20</v>
      </c>
      <c r="G316" s="24">
        <v>7.4026845637583891</v>
      </c>
      <c r="H316" s="24">
        <v>0</v>
      </c>
      <c r="I316" s="24">
        <v>7.4026845637583891</v>
      </c>
      <c r="J316" s="24">
        <v>-6.4026845637583891</v>
      </c>
      <c r="K316" s="24">
        <v>7.4026845637583891</v>
      </c>
    </row>
    <row r="317" spans="1:11">
      <c r="A317" s="23">
        <v>0</v>
      </c>
      <c r="B317" s="24">
        <v>2236</v>
      </c>
      <c r="C317" s="24">
        <v>2374</v>
      </c>
      <c r="D317" s="24">
        <v>50</v>
      </c>
      <c r="E317" s="24">
        <v>40</v>
      </c>
      <c r="F317" s="24">
        <v>110</v>
      </c>
      <c r="G317" s="24">
        <v>1.0125223613595706</v>
      </c>
      <c r="H317" s="24">
        <v>1.7889087656529516E-2</v>
      </c>
      <c r="I317" s="24">
        <v>1.0309653916211292</v>
      </c>
      <c r="J317" s="24">
        <v>-3.0411449016100045E-2</v>
      </c>
      <c r="K317" s="24">
        <v>1.0125223613595706</v>
      </c>
    </row>
    <row r="318" spans="1:11">
      <c r="A318" s="25" t="s">
        <v>53</v>
      </c>
      <c r="B318" s="24">
        <v>547</v>
      </c>
      <c r="C318" s="24">
        <v>567</v>
      </c>
      <c r="D318" s="24">
        <v>10</v>
      </c>
      <c r="E318" s="24">
        <v>9</v>
      </c>
      <c r="F318" s="24">
        <v>19</v>
      </c>
      <c r="G318" s="24">
        <v>1.0018281535648994</v>
      </c>
      <c r="H318" s="24">
        <v>1.6453382084095063E-2</v>
      </c>
      <c r="I318" s="24">
        <v>1.0185873605947955</v>
      </c>
      <c r="J318" s="24">
        <v>-1.8281535648994485E-2</v>
      </c>
      <c r="K318" s="24">
        <v>1.0018281535648994</v>
      </c>
    </row>
    <row r="319" spans="1:11">
      <c r="A319" s="25" t="s">
        <v>54</v>
      </c>
      <c r="B319" s="24">
        <v>571</v>
      </c>
      <c r="C319" s="24">
        <v>620</v>
      </c>
      <c r="D319" s="24">
        <v>15</v>
      </c>
      <c r="E319" s="24">
        <v>11</v>
      </c>
      <c r="F319" s="24">
        <v>36</v>
      </c>
      <c r="G319" s="24">
        <v>1.0227670753064799</v>
      </c>
      <c r="H319" s="24">
        <v>1.9264448336252189E-2</v>
      </c>
      <c r="I319" s="24">
        <v>1.0428571428571429</v>
      </c>
      <c r="J319" s="24">
        <v>-4.2031523642732216E-2</v>
      </c>
      <c r="K319" s="24">
        <v>1.0227670753064799</v>
      </c>
    </row>
    <row r="320" spans="1:11">
      <c r="A320" s="25" t="s">
        <v>52</v>
      </c>
      <c r="B320" s="24">
        <v>1118</v>
      </c>
      <c r="C320" s="24">
        <v>1187</v>
      </c>
      <c r="D320" s="24">
        <v>25</v>
      </c>
      <c r="E320" s="24">
        <v>20</v>
      </c>
      <c r="F320" s="24">
        <v>55</v>
      </c>
      <c r="G320" s="24">
        <v>1.0125223613595706</v>
      </c>
      <c r="H320" s="24">
        <v>1.7889087656529516E-2</v>
      </c>
      <c r="I320" s="24">
        <v>1.0309653916211292</v>
      </c>
      <c r="J320" s="24">
        <v>-3.0411449016100045E-2</v>
      </c>
      <c r="K320" s="24">
        <v>1.0125223613595706</v>
      </c>
    </row>
    <row r="321" spans="1:11">
      <c r="A321" s="23">
        <v>1</v>
      </c>
      <c r="B321" s="24">
        <v>2594</v>
      </c>
      <c r="C321" s="24">
        <v>2434</v>
      </c>
      <c r="D321" s="24">
        <v>52</v>
      </c>
      <c r="E321" s="24">
        <v>110</v>
      </c>
      <c r="F321" s="24">
        <v>66</v>
      </c>
      <c r="G321" s="24">
        <v>0.91287586738627602</v>
      </c>
      <c r="H321" s="24">
        <v>4.2405551272166539E-2</v>
      </c>
      <c r="I321" s="24">
        <v>0.9533011272141706</v>
      </c>
      <c r="J321" s="24">
        <v>4.4718581341557484E-2</v>
      </c>
      <c r="K321" s="24">
        <v>0.91287586738627602</v>
      </c>
    </row>
    <row r="322" spans="1:11">
      <c r="A322" s="25" t="s">
        <v>53</v>
      </c>
      <c r="B322" s="24">
        <v>604</v>
      </c>
      <c r="C322" s="24">
        <v>576</v>
      </c>
      <c r="D322" s="24">
        <v>8</v>
      </c>
      <c r="E322" s="24">
        <v>19</v>
      </c>
      <c r="F322" s="24">
        <v>10</v>
      </c>
      <c r="G322" s="24">
        <v>0.9370860927152318</v>
      </c>
      <c r="H322" s="24">
        <v>3.1456953642384107E-2</v>
      </c>
      <c r="I322" s="24">
        <v>0.96752136752136753</v>
      </c>
      <c r="J322" s="24">
        <v>3.14569536423841E-2</v>
      </c>
      <c r="K322" s="24">
        <v>0.9370860927152318</v>
      </c>
    </row>
    <row r="323" spans="1:11">
      <c r="A323" s="25" t="s">
        <v>54</v>
      </c>
      <c r="B323" s="24">
        <v>693</v>
      </c>
      <c r="C323" s="24">
        <v>641</v>
      </c>
      <c r="D323" s="24">
        <v>18</v>
      </c>
      <c r="E323" s="24">
        <v>36</v>
      </c>
      <c r="F323" s="24">
        <v>23</v>
      </c>
      <c r="G323" s="24">
        <v>0.89177489177489178</v>
      </c>
      <c r="H323" s="24">
        <v>5.1948051948051951E-2</v>
      </c>
      <c r="I323" s="24">
        <v>0.94063926940639275</v>
      </c>
      <c r="J323" s="24">
        <v>5.6277056277056259E-2</v>
      </c>
      <c r="K323" s="24">
        <v>0.89177489177489178</v>
      </c>
    </row>
    <row r="324" spans="1:11">
      <c r="A324" s="25" t="s">
        <v>52</v>
      </c>
      <c r="B324" s="24">
        <v>1297</v>
      </c>
      <c r="C324" s="24">
        <v>1217</v>
      </c>
      <c r="D324" s="24">
        <v>26</v>
      </c>
      <c r="E324" s="24">
        <v>55</v>
      </c>
      <c r="F324" s="24">
        <v>33</v>
      </c>
      <c r="G324" s="24">
        <v>0.91287586738627602</v>
      </c>
      <c r="H324" s="24">
        <v>4.2405551272166539E-2</v>
      </c>
      <c r="I324" s="24">
        <v>0.9533011272141706</v>
      </c>
      <c r="J324" s="24">
        <v>4.4718581341557484E-2</v>
      </c>
      <c r="K324" s="24">
        <v>0.91287586738627602</v>
      </c>
    </row>
    <row r="325" spans="1:11">
      <c r="A325" s="23">
        <v>2</v>
      </c>
      <c r="B325" s="24">
        <v>2450</v>
      </c>
      <c r="C325" s="24">
        <v>2316</v>
      </c>
      <c r="D325" s="24">
        <v>92</v>
      </c>
      <c r="E325" s="24">
        <v>66</v>
      </c>
      <c r="F325" s="24">
        <v>48</v>
      </c>
      <c r="G325" s="24">
        <v>0.92571428571428571</v>
      </c>
      <c r="H325" s="24">
        <v>2.6938775510204082E-2</v>
      </c>
      <c r="I325" s="24">
        <v>0.95134228187919467</v>
      </c>
      <c r="J325" s="24">
        <v>4.7346938775510217E-2</v>
      </c>
      <c r="K325" s="24">
        <v>0.92571428571428571</v>
      </c>
    </row>
    <row r="326" spans="1:11">
      <c r="A326" s="25" t="s">
        <v>53</v>
      </c>
      <c r="B326" s="24">
        <v>572</v>
      </c>
      <c r="C326" s="24">
        <v>546</v>
      </c>
      <c r="D326" s="24">
        <v>17</v>
      </c>
      <c r="E326" s="24">
        <v>10</v>
      </c>
      <c r="F326" s="24">
        <v>9</v>
      </c>
      <c r="G326" s="24">
        <v>0.93881118881118886</v>
      </c>
      <c r="H326" s="24">
        <v>1.7482517482517484E-2</v>
      </c>
      <c r="I326" s="24">
        <v>0.95551601423487553</v>
      </c>
      <c r="J326" s="24">
        <v>4.3706293706293642E-2</v>
      </c>
      <c r="K326" s="24">
        <v>0.93881118881118886</v>
      </c>
    </row>
    <row r="327" spans="1:11">
      <c r="A327" s="25" t="s">
        <v>54</v>
      </c>
      <c r="B327" s="24">
        <v>653</v>
      </c>
      <c r="C327" s="24">
        <v>612</v>
      </c>
      <c r="D327" s="24">
        <v>29</v>
      </c>
      <c r="E327" s="24">
        <v>23</v>
      </c>
      <c r="F327" s="24">
        <v>15</v>
      </c>
      <c r="G327" s="24">
        <v>0.91424196018376724</v>
      </c>
      <c r="H327" s="24">
        <v>3.5222052067381319E-2</v>
      </c>
      <c r="I327" s="24">
        <v>0.94761904761904758</v>
      </c>
      <c r="J327" s="24">
        <v>5.0535987748851485E-2</v>
      </c>
      <c r="K327" s="24">
        <v>0.91424196018376724</v>
      </c>
    </row>
    <row r="328" spans="1:11">
      <c r="A328" s="25" t="s">
        <v>52</v>
      </c>
      <c r="B328" s="24">
        <v>1225</v>
      </c>
      <c r="C328" s="24">
        <v>1158</v>
      </c>
      <c r="D328" s="24">
        <v>46</v>
      </c>
      <c r="E328" s="24">
        <v>33</v>
      </c>
      <c r="F328" s="24">
        <v>24</v>
      </c>
      <c r="G328" s="24">
        <v>0.92571428571428571</v>
      </c>
      <c r="H328" s="24">
        <v>2.6938775510204082E-2</v>
      </c>
      <c r="I328" s="24">
        <v>0.95134228187919467</v>
      </c>
      <c r="J328" s="24">
        <v>4.7346938775510217E-2</v>
      </c>
      <c r="K328" s="24">
        <v>0.92571428571428571</v>
      </c>
    </row>
    <row r="329" spans="1:11">
      <c r="A329" s="23">
        <v>3</v>
      </c>
      <c r="B329" s="24">
        <v>2614</v>
      </c>
      <c r="C329" s="24">
        <v>2478</v>
      </c>
      <c r="D329" s="24">
        <v>66</v>
      </c>
      <c r="E329" s="24">
        <v>48</v>
      </c>
      <c r="F329" s="24">
        <v>48</v>
      </c>
      <c r="G329" s="24">
        <v>0.9296097934200459</v>
      </c>
      <c r="H329" s="24">
        <v>1.8362662586074982E-2</v>
      </c>
      <c r="I329" s="24">
        <v>0.94699922057677322</v>
      </c>
      <c r="J329" s="24">
        <v>5.20275439938791E-2</v>
      </c>
      <c r="K329" s="24">
        <v>0.9296097934200459</v>
      </c>
    </row>
    <row r="330" spans="1:11">
      <c r="A330" s="25" t="s">
        <v>53</v>
      </c>
      <c r="B330" s="24">
        <v>676</v>
      </c>
      <c r="C330" s="24">
        <v>607</v>
      </c>
      <c r="D330" s="24">
        <v>9</v>
      </c>
      <c r="E330" s="24">
        <v>9</v>
      </c>
      <c r="F330" s="24">
        <v>10</v>
      </c>
      <c r="G330" s="24">
        <v>0.88313609467455623</v>
      </c>
      <c r="H330" s="24">
        <v>1.3313609467455622E-2</v>
      </c>
      <c r="I330" s="24">
        <v>0.89505247376311847</v>
      </c>
      <c r="J330" s="24">
        <v>0.10355029585798814</v>
      </c>
      <c r="K330" s="24">
        <v>0.88313609467455623</v>
      </c>
    </row>
    <row r="331" spans="1:11">
      <c r="A331" s="25" t="s">
        <v>54</v>
      </c>
      <c r="B331" s="24">
        <v>631</v>
      </c>
      <c r="C331" s="24">
        <v>632</v>
      </c>
      <c r="D331" s="24">
        <v>24</v>
      </c>
      <c r="E331" s="24">
        <v>15</v>
      </c>
      <c r="F331" s="24">
        <v>14</v>
      </c>
      <c r="G331" s="24">
        <v>0.97939778129952459</v>
      </c>
      <c r="H331" s="24">
        <v>2.3771790808240888E-2</v>
      </c>
      <c r="I331" s="24">
        <v>1.0032467532467533</v>
      </c>
      <c r="J331" s="24">
        <v>-3.1695721077655836E-3</v>
      </c>
      <c r="K331" s="24">
        <v>0.97939778129952459</v>
      </c>
    </row>
    <row r="332" spans="1:11">
      <c r="A332" s="25" t="s">
        <v>52</v>
      </c>
      <c r="B332" s="24">
        <v>1307</v>
      </c>
      <c r="C332" s="24">
        <v>1239</v>
      </c>
      <c r="D332" s="24">
        <v>33</v>
      </c>
      <c r="E332" s="24">
        <v>24</v>
      </c>
      <c r="F332" s="24">
        <v>24</v>
      </c>
      <c r="G332" s="24">
        <v>0.9296097934200459</v>
      </c>
      <c r="H332" s="24">
        <v>1.8362662586074982E-2</v>
      </c>
      <c r="I332" s="24">
        <v>0.94699922057677322</v>
      </c>
      <c r="J332" s="24">
        <v>5.20275439938791E-2</v>
      </c>
      <c r="K332" s="24">
        <v>0.9296097934200459</v>
      </c>
    </row>
    <row r="333" spans="1:11">
      <c r="A333" s="23">
        <v>4</v>
      </c>
      <c r="B333" s="24">
        <v>2450</v>
      </c>
      <c r="C333" s="24">
        <v>2454</v>
      </c>
      <c r="D333" s="24">
        <v>50</v>
      </c>
      <c r="E333" s="24">
        <v>48</v>
      </c>
      <c r="F333" s="24">
        <v>58</v>
      </c>
      <c r="G333" s="24">
        <v>0.97795918367346935</v>
      </c>
      <c r="H333" s="24">
        <v>1.9591836734693877E-2</v>
      </c>
      <c r="I333" s="24">
        <v>0.99750208159866771</v>
      </c>
      <c r="J333" s="24">
        <v>2.4489795918367641E-3</v>
      </c>
      <c r="K333" s="24">
        <v>0.97795918367346935</v>
      </c>
    </row>
    <row r="334" spans="1:11">
      <c r="A334" s="25" t="s">
        <v>53</v>
      </c>
      <c r="B334" s="24">
        <v>603</v>
      </c>
      <c r="C334" s="24">
        <v>590</v>
      </c>
      <c r="D334" s="24">
        <v>4</v>
      </c>
      <c r="E334" s="24">
        <v>10</v>
      </c>
      <c r="F334" s="24">
        <v>15</v>
      </c>
      <c r="G334" s="24">
        <v>0.95356550580431176</v>
      </c>
      <c r="H334" s="24">
        <v>1.658374792703151E-2</v>
      </c>
      <c r="I334" s="24">
        <v>0.96964586846542999</v>
      </c>
      <c r="J334" s="24">
        <v>2.9850746268656692E-2</v>
      </c>
      <c r="K334" s="24">
        <v>0.95356550580431176</v>
      </c>
    </row>
    <row r="335" spans="1:11">
      <c r="A335" s="25" t="s">
        <v>54</v>
      </c>
      <c r="B335" s="24">
        <v>622</v>
      </c>
      <c r="C335" s="24">
        <v>637</v>
      </c>
      <c r="D335" s="24">
        <v>21</v>
      </c>
      <c r="E335" s="24">
        <v>14</v>
      </c>
      <c r="F335" s="24">
        <v>14</v>
      </c>
      <c r="G335" s="24">
        <v>1.0016077170418007</v>
      </c>
      <c r="H335" s="24">
        <v>2.2508038585209004E-2</v>
      </c>
      <c r="I335" s="24">
        <v>1.024671052631579</v>
      </c>
      <c r="J335" s="24">
        <v>-2.4115755627009738E-2</v>
      </c>
      <c r="K335" s="24">
        <v>1.0016077170418007</v>
      </c>
    </row>
    <row r="336" spans="1:11">
      <c r="A336" s="25" t="s">
        <v>52</v>
      </c>
      <c r="B336" s="24">
        <v>1225</v>
      </c>
      <c r="C336" s="24">
        <v>1227</v>
      </c>
      <c r="D336" s="24">
        <v>25</v>
      </c>
      <c r="E336" s="24">
        <v>24</v>
      </c>
      <c r="F336" s="24">
        <v>29</v>
      </c>
      <c r="G336" s="24">
        <v>0.97795918367346935</v>
      </c>
      <c r="H336" s="24">
        <v>1.9591836734693877E-2</v>
      </c>
      <c r="I336" s="24">
        <v>0.99750208159866771</v>
      </c>
      <c r="J336" s="24">
        <v>2.4489795918367641E-3</v>
      </c>
      <c r="K336" s="24">
        <v>0.97795918367346935</v>
      </c>
    </row>
    <row r="337" spans="1:11">
      <c r="A337" s="23">
        <v>5</v>
      </c>
      <c r="B337" s="24">
        <v>2538</v>
      </c>
      <c r="C337" s="24">
        <v>2412</v>
      </c>
      <c r="D337" s="24">
        <v>48</v>
      </c>
      <c r="E337" s="24">
        <v>58</v>
      </c>
      <c r="F337" s="24">
        <v>24</v>
      </c>
      <c r="G337" s="24">
        <v>0.94089834515366433</v>
      </c>
      <c r="H337" s="24">
        <v>2.2852639873916468E-2</v>
      </c>
      <c r="I337" s="24">
        <v>0.96290322580645171</v>
      </c>
      <c r="J337" s="24">
        <v>3.6249014972419169E-2</v>
      </c>
      <c r="K337" s="24">
        <v>0.94089834515366433</v>
      </c>
    </row>
    <row r="338" spans="1:11">
      <c r="A338" s="25" t="s">
        <v>53</v>
      </c>
      <c r="B338" s="24">
        <v>614</v>
      </c>
      <c r="C338" s="24">
        <v>588</v>
      </c>
      <c r="D338" s="24">
        <v>12</v>
      </c>
      <c r="E338" s="24">
        <v>15</v>
      </c>
      <c r="F338" s="24">
        <v>5</v>
      </c>
      <c r="G338" s="24">
        <v>0.94951140065146578</v>
      </c>
      <c r="H338" s="24">
        <v>2.4429967426710098E-2</v>
      </c>
      <c r="I338" s="24">
        <v>0.97328881469115192</v>
      </c>
      <c r="J338" s="24">
        <v>2.6058631921824116E-2</v>
      </c>
      <c r="K338" s="24">
        <v>0.94951140065146578</v>
      </c>
    </row>
    <row r="339" spans="1:11">
      <c r="A339" s="25" t="s">
        <v>54</v>
      </c>
      <c r="B339" s="24">
        <v>655</v>
      </c>
      <c r="C339" s="24">
        <v>618</v>
      </c>
      <c r="D339" s="24">
        <v>12</v>
      </c>
      <c r="E339" s="24">
        <v>14</v>
      </c>
      <c r="F339" s="24">
        <v>7</v>
      </c>
      <c r="G339" s="24">
        <v>0.93282442748091599</v>
      </c>
      <c r="H339" s="24">
        <v>2.1374045801526718E-2</v>
      </c>
      <c r="I339" s="24">
        <v>0.95319812792511693</v>
      </c>
      <c r="J339" s="24">
        <v>4.5801526717557328E-2</v>
      </c>
      <c r="K339" s="24">
        <v>0.93282442748091599</v>
      </c>
    </row>
    <row r="340" spans="1:11">
      <c r="A340" s="25" t="s">
        <v>52</v>
      </c>
      <c r="B340" s="24">
        <v>1269</v>
      </c>
      <c r="C340" s="24">
        <v>1206</v>
      </c>
      <c r="D340" s="24">
        <v>24</v>
      </c>
      <c r="E340" s="24">
        <v>29</v>
      </c>
      <c r="F340" s="24">
        <v>12</v>
      </c>
      <c r="G340" s="24">
        <v>0.94089834515366433</v>
      </c>
      <c r="H340" s="24">
        <v>2.2852639873916468E-2</v>
      </c>
      <c r="I340" s="24">
        <v>0.96290322580645171</v>
      </c>
      <c r="J340" s="24">
        <v>3.6249014972419169E-2</v>
      </c>
      <c r="K340" s="24">
        <v>0.94089834515366433</v>
      </c>
    </row>
    <row r="341" spans="1:11">
      <c r="A341" s="23">
        <v>6</v>
      </c>
      <c r="B341" s="24">
        <v>2514</v>
      </c>
      <c r="C341" s="24">
        <v>2438</v>
      </c>
      <c r="D341" s="24">
        <v>44</v>
      </c>
      <c r="E341" s="24">
        <v>24</v>
      </c>
      <c r="F341" s="24">
        <v>32</v>
      </c>
      <c r="G341" s="24">
        <v>0.95704057279236276</v>
      </c>
      <c r="H341" s="24">
        <v>9.5465393794749408E-3</v>
      </c>
      <c r="I341" s="24">
        <v>0.96626506024096381</v>
      </c>
      <c r="J341" s="24">
        <v>3.3412887828162319E-2</v>
      </c>
      <c r="K341" s="24">
        <v>0.95704057279236276</v>
      </c>
    </row>
    <row r="342" spans="1:11">
      <c r="A342" s="25" t="s">
        <v>53</v>
      </c>
      <c r="B342" s="24">
        <v>637</v>
      </c>
      <c r="C342" s="24">
        <v>601</v>
      </c>
      <c r="D342" s="24">
        <v>8</v>
      </c>
      <c r="E342" s="24">
        <v>5</v>
      </c>
      <c r="F342" s="24">
        <v>4</v>
      </c>
      <c r="G342" s="24">
        <v>0.93720565149136581</v>
      </c>
      <c r="H342" s="24">
        <v>7.8492935635792772E-3</v>
      </c>
      <c r="I342" s="24">
        <v>0.944620253164557</v>
      </c>
      <c r="J342" s="24">
        <v>5.4945054945054861E-2</v>
      </c>
      <c r="K342" s="24">
        <v>0.93720565149136581</v>
      </c>
    </row>
    <row r="343" spans="1:11">
      <c r="A343" s="25" t="s">
        <v>54</v>
      </c>
      <c r="B343" s="24">
        <v>620</v>
      </c>
      <c r="C343" s="24">
        <v>618</v>
      </c>
      <c r="D343" s="24">
        <v>14</v>
      </c>
      <c r="E343" s="24">
        <v>7</v>
      </c>
      <c r="F343" s="24">
        <v>12</v>
      </c>
      <c r="G343" s="24">
        <v>0.97741935483870968</v>
      </c>
      <c r="H343" s="24">
        <v>1.1290322580645161E-2</v>
      </c>
      <c r="I343" s="24">
        <v>0.98858075040783033</v>
      </c>
      <c r="J343" s="24">
        <v>1.1290322580645218E-2</v>
      </c>
      <c r="K343" s="24">
        <v>0.97741935483870968</v>
      </c>
    </row>
    <row r="344" spans="1:11">
      <c r="A344" s="25" t="s">
        <v>52</v>
      </c>
      <c r="B344" s="24">
        <v>1257</v>
      </c>
      <c r="C344" s="24">
        <v>1219</v>
      </c>
      <c r="D344" s="24">
        <v>22</v>
      </c>
      <c r="E344" s="24">
        <v>12</v>
      </c>
      <c r="F344" s="24">
        <v>16</v>
      </c>
      <c r="G344" s="24">
        <v>0.95704057279236276</v>
      </c>
      <c r="H344" s="24">
        <v>9.5465393794749408E-3</v>
      </c>
      <c r="I344" s="24">
        <v>0.96626506024096381</v>
      </c>
      <c r="J344" s="24">
        <v>3.3412887828162319E-2</v>
      </c>
      <c r="K344" s="24">
        <v>0.95704057279236276</v>
      </c>
    </row>
    <row r="345" spans="1:11">
      <c r="A345" s="23">
        <v>7</v>
      </c>
      <c r="B345" s="24">
        <v>2322</v>
      </c>
      <c r="C345" s="24">
        <v>2972</v>
      </c>
      <c r="D345" s="24">
        <v>32</v>
      </c>
      <c r="E345" s="24">
        <v>32</v>
      </c>
      <c r="F345" s="24">
        <v>26</v>
      </c>
      <c r="G345" s="24">
        <v>1.2687338501291989</v>
      </c>
      <c r="H345" s="24">
        <v>1.3781223083548665E-2</v>
      </c>
      <c r="I345" s="24">
        <v>1.2864628820960697</v>
      </c>
      <c r="J345" s="24">
        <v>-0.28251507321274749</v>
      </c>
      <c r="K345" s="24">
        <v>1.2687338501291989</v>
      </c>
    </row>
    <row r="346" spans="1:11">
      <c r="A346" s="25" t="s">
        <v>53</v>
      </c>
      <c r="B346" s="24">
        <v>588</v>
      </c>
      <c r="C346" s="24">
        <v>753</v>
      </c>
      <c r="D346" s="24">
        <v>8</v>
      </c>
      <c r="E346" s="24">
        <v>4</v>
      </c>
      <c r="F346" s="24">
        <v>5</v>
      </c>
      <c r="G346" s="24">
        <v>1.272108843537415</v>
      </c>
      <c r="H346" s="24">
        <v>6.8027210884353739E-3</v>
      </c>
      <c r="I346" s="24">
        <v>1.2808219178082192</v>
      </c>
      <c r="J346" s="24">
        <v>-0.27891156462585043</v>
      </c>
      <c r="K346" s="24">
        <v>1.272108843537415</v>
      </c>
    </row>
    <row r="347" spans="1:11">
      <c r="A347" s="25" t="s">
        <v>54</v>
      </c>
      <c r="B347" s="24">
        <v>573</v>
      </c>
      <c r="C347" s="24">
        <v>733</v>
      </c>
      <c r="D347" s="24">
        <v>8</v>
      </c>
      <c r="E347" s="24">
        <v>12</v>
      </c>
      <c r="F347" s="24">
        <v>8</v>
      </c>
      <c r="G347" s="24">
        <v>1.2652705061082024</v>
      </c>
      <c r="H347" s="24">
        <v>2.0942408376963352E-2</v>
      </c>
      <c r="I347" s="24">
        <v>1.2923351158645275</v>
      </c>
      <c r="J347" s="24">
        <v>-0.28621291448516573</v>
      </c>
      <c r="K347" s="24">
        <v>1.2652705061082024</v>
      </c>
    </row>
    <row r="348" spans="1:11">
      <c r="A348" s="25" t="s">
        <v>52</v>
      </c>
      <c r="B348" s="24">
        <v>1161</v>
      </c>
      <c r="C348" s="24">
        <v>1486</v>
      </c>
      <c r="D348" s="24">
        <v>16</v>
      </c>
      <c r="E348" s="24">
        <v>16</v>
      </c>
      <c r="F348" s="24">
        <v>13</v>
      </c>
      <c r="G348" s="24">
        <v>1.2687338501291989</v>
      </c>
      <c r="H348" s="24">
        <v>1.3781223083548665E-2</v>
      </c>
      <c r="I348" s="24">
        <v>1.2864628820960697</v>
      </c>
      <c r="J348" s="24">
        <v>-0.28251507321274749</v>
      </c>
      <c r="K348" s="24">
        <v>1.2687338501291989</v>
      </c>
    </row>
    <row r="349" spans="1:11">
      <c r="A349" s="23">
        <v>8</v>
      </c>
      <c r="B349" s="24">
        <v>2888</v>
      </c>
      <c r="C349" s="24">
        <v>1872</v>
      </c>
      <c r="D349" s="24">
        <v>42</v>
      </c>
      <c r="E349" s="24">
        <v>26</v>
      </c>
      <c r="F349" s="24">
        <v>10</v>
      </c>
      <c r="G349" s="24">
        <v>0.64473684210526316</v>
      </c>
      <c r="H349" s="24">
        <v>9.0027700831024939E-3</v>
      </c>
      <c r="I349" s="24">
        <v>0.65059399021663167</v>
      </c>
      <c r="J349" s="24">
        <v>0.34626038781163437</v>
      </c>
      <c r="K349" s="24">
        <v>0.64473684210526316</v>
      </c>
    </row>
    <row r="350" spans="1:11">
      <c r="A350" s="25" t="s">
        <v>53</v>
      </c>
      <c r="B350" s="24">
        <v>744</v>
      </c>
      <c r="C350" s="24">
        <v>480</v>
      </c>
      <c r="D350" s="24">
        <v>8</v>
      </c>
      <c r="E350" s="24">
        <v>5</v>
      </c>
      <c r="F350" s="24">
        <v>3</v>
      </c>
      <c r="G350" s="24">
        <v>0.6411290322580645</v>
      </c>
      <c r="H350" s="24">
        <v>6.7204301075268818E-3</v>
      </c>
      <c r="I350" s="24">
        <v>0.64546684709066304</v>
      </c>
      <c r="J350" s="24">
        <v>0.35215053763440862</v>
      </c>
      <c r="K350" s="24">
        <v>0.6411290322580645</v>
      </c>
    </row>
    <row r="351" spans="1:11">
      <c r="A351" s="25" t="s">
        <v>54</v>
      </c>
      <c r="B351" s="24">
        <v>700</v>
      </c>
      <c r="C351" s="24">
        <v>456</v>
      </c>
      <c r="D351" s="24">
        <v>13</v>
      </c>
      <c r="E351" s="24">
        <v>8</v>
      </c>
      <c r="F351" s="24">
        <v>2</v>
      </c>
      <c r="G351" s="24">
        <v>0.64857142857142858</v>
      </c>
      <c r="H351" s="24">
        <v>1.1428571428571429E-2</v>
      </c>
      <c r="I351" s="24">
        <v>0.65606936416184969</v>
      </c>
      <c r="J351" s="24">
        <v>0.33999999999999997</v>
      </c>
      <c r="K351" s="24">
        <v>0.64857142857142858</v>
      </c>
    </row>
    <row r="352" spans="1:11">
      <c r="A352" s="25" t="s">
        <v>52</v>
      </c>
      <c r="B352" s="24">
        <v>1444</v>
      </c>
      <c r="C352" s="24">
        <v>936</v>
      </c>
      <c r="D352" s="24">
        <v>21</v>
      </c>
      <c r="E352" s="24">
        <v>13</v>
      </c>
      <c r="F352" s="24">
        <v>5</v>
      </c>
      <c r="G352" s="24">
        <v>0.64473684210526316</v>
      </c>
      <c r="H352" s="24">
        <v>9.0027700831024939E-3</v>
      </c>
      <c r="I352" s="24">
        <v>0.65059399021663167</v>
      </c>
      <c r="J352" s="24">
        <v>0.34626038781163437</v>
      </c>
      <c r="K352" s="24">
        <v>0.64473684210526316</v>
      </c>
    </row>
    <row r="353" spans="1:11">
      <c r="A353" s="23">
        <v>9</v>
      </c>
      <c r="B353" s="24">
        <v>1860</v>
      </c>
      <c r="C353" s="24">
        <v>1666</v>
      </c>
      <c r="D353" s="24">
        <v>12</v>
      </c>
      <c r="E353" s="24">
        <v>10</v>
      </c>
      <c r="F353" s="24">
        <v>12</v>
      </c>
      <c r="G353" s="24">
        <v>0.88924731182795702</v>
      </c>
      <c r="H353" s="24">
        <v>5.3763440860215058E-3</v>
      </c>
      <c r="I353" s="24">
        <v>0.89405405405405414</v>
      </c>
      <c r="J353" s="24">
        <v>0.10537634408602148</v>
      </c>
      <c r="K353" s="24">
        <v>0.88924731182795702</v>
      </c>
    </row>
    <row r="354" spans="1:11">
      <c r="A354" s="25" t="s">
        <v>53</v>
      </c>
      <c r="B354" s="24">
        <v>445</v>
      </c>
      <c r="C354" s="24">
        <v>412</v>
      </c>
      <c r="D354" s="24">
        <v>1</v>
      </c>
      <c r="E354" s="24">
        <v>3</v>
      </c>
      <c r="F354" s="24">
        <v>1</v>
      </c>
      <c r="G354" s="24">
        <v>0.92359550561797754</v>
      </c>
      <c r="H354" s="24">
        <v>6.7415730337078653E-3</v>
      </c>
      <c r="I354" s="24">
        <v>0.92986425339366507</v>
      </c>
      <c r="J354" s="24">
        <v>6.9662921348314644E-2</v>
      </c>
      <c r="K354" s="24">
        <v>0.92359550561797754</v>
      </c>
    </row>
    <row r="355" spans="1:11">
      <c r="A355" s="25" t="s">
        <v>54</v>
      </c>
      <c r="B355" s="24">
        <v>485</v>
      </c>
      <c r="C355" s="24">
        <v>421</v>
      </c>
      <c r="D355" s="24">
        <v>5</v>
      </c>
      <c r="E355" s="24">
        <v>2</v>
      </c>
      <c r="F355" s="24">
        <v>5</v>
      </c>
      <c r="G355" s="24">
        <v>0.85773195876288655</v>
      </c>
      <c r="H355" s="24">
        <v>4.1237113402061857E-3</v>
      </c>
      <c r="I355" s="24">
        <v>0.86128364389233947</v>
      </c>
      <c r="J355" s="24">
        <v>0.13814432989690728</v>
      </c>
      <c r="K355" s="24">
        <v>0.85773195876288655</v>
      </c>
    </row>
    <row r="356" spans="1:11">
      <c r="A356" s="25" t="s">
        <v>52</v>
      </c>
      <c r="B356" s="24">
        <v>930</v>
      </c>
      <c r="C356" s="24">
        <v>833</v>
      </c>
      <c r="D356" s="24">
        <v>6</v>
      </c>
      <c r="E356" s="24">
        <v>5</v>
      </c>
      <c r="F356" s="24">
        <v>6</v>
      </c>
      <c r="G356" s="24">
        <v>0.88924731182795702</v>
      </c>
      <c r="H356" s="24">
        <v>5.3763440860215058E-3</v>
      </c>
      <c r="I356" s="24">
        <v>0.89405405405405414</v>
      </c>
      <c r="J356" s="24">
        <v>0.10537634408602148</v>
      </c>
      <c r="K356" s="24">
        <v>0.88924731182795702</v>
      </c>
    </row>
    <row r="357" spans="1:11">
      <c r="A357" s="23">
        <v>10</v>
      </c>
      <c r="B357" s="24">
        <v>1554</v>
      </c>
      <c r="C357" s="24">
        <v>1384</v>
      </c>
      <c r="D357" s="24">
        <v>12</v>
      </c>
      <c r="E357" s="24">
        <v>12</v>
      </c>
      <c r="F357" s="24">
        <v>6</v>
      </c>
      <c r="G357" s="24">
        <v>0.88674388674388671</v>
      </c>
      <c r="H357" s="24">
        <v>7.7220077220077222E-3</v>
      </c>
      <c r="I357" s="24">
        <v>0.89364461738002587</v>
      </c>
      <c r="J357" s="24">
        <v>0.10553410553410558</v>
      </c>
      <c r="K357" s="24">
        <v>0.88674388674388671</v>
      </c>
    </row>
    <row r="358" spans="1:11">
      <c r="A358" s="25" t="s">
        <v>53</v>
      </c>
      <c r="B358" s="24">
        <v>416</v>
      </c>
      <c r="C358" s="24">
        <v>374</v>
      </c>
      <c r="D358" s="24">
        <v>3</v>
      </c>
      <c r="E358" s="24">
        <v>1</v>
      </c>
      <c r="F358" s="24">
        <v>1</v>
      </c>
      <c r="G358" s="24">
        <v>0.89663461538461542</v>
      </c>
      <c r="H358" s="24">
        <v>2.403846153846154E-3</v>
      </c>
      <c r="I358" s="24">
        <v>0.89879518072289155</v>
      </c>
      <c r="J358" s="24">
        <v>0.10096153846153844</v>
      </c>
      <c r="K358" s="24">
        <v>0.89663461538461542</v>
      </c>
    </row>
    <row r="359" spans="1:11">
      <c r="A359" s="25" t="s">
        <v>54</v>
      </c>
      <c r="B359" s="24">
        <v>361</v>
      </c>
      <c r="C359" s="24">
        <v>318</v>
      </c>
      <c r="D359" s="24">
        <v>3</v>
      </c>
      <c r="E359" s="24">
        <v>5</v>
      </c>
      <c r="F359" s="24">
        <v>2</v>
      </c>
      <c r="G359" s="24">
        <v>0.8753462603878116</v>
      </c>
      <c r="H359" s="24">
        <v>1.3850415512465374E-2</v>
      </c>
      <c r="I359" s="24">
        <v>0.88764044943820219</v>
      </c>
      <c r="J359" s="24">
        <v>0.11080332409972304</v>
      </c>
      <c r="K359" s="24">
        <v>0.8753462603878116</v>
      </c>
    </row>
    <row r="360" spans="1:11">
      <c r="A360" s="25" t="s">
        <v>52</v>
      </c>
      <c r="B360" s="24">
        <v>777</v>
      </c>
      <c r="C360" s="24">
        <v>692</v>
      </c>
      <c r="D360" s="24">
        <v>6</v>
      </c>
      <c r="E360" s="24">
        <v>6</v>
      </c>
      <c r="F360" s="24">
        <v>3</v>
      </c>
      <c r="G360" s="24">
        <v>0.88674388674388671</v>
      </c>
      <c r="H360" s="24">
        <v>7.7220077220077222E-3</v>
      </c>
      <c r="I360" s="24">
        <v>0.89364461738002587</v>
      </c>
      <c r="J360" s="24">
        <v>0.10553410553410558</v>
      </c>
      <c r="K360" s="24">
        <v>0.88674388674388671</v>
      </c>
    </row>
    <row r="361" spans="1:11">
      <c r="A361" s="23">
        <v>11</v>
      </c>
      <c r="B361" s="24">
        <v>1320</v>
      </c>
      <c r="C361" s="24">
        <v>1196</v>
      </c>
      <c r="D361" s="24">
        <v>12</v>
      </c>
      <c r="E361" s="24">
        <v>6</v>
      </c>
      <c r="F361" s="24"/>
      <c r="G361" s="24">
        <v>0.90606060606060601</v>
      </c>
      <c r="H361" s="24">
        <v>4.5454545454545452E-3</v>
      </c>
      <c r="I361" s="24">
        <v>0.91019786910197864</v>
      </c>
      <c r="J361" s="24">
        <v>8.939393939393947E-2</v>
      </c>
      <c r="K361" s="24">
        <v>0.90606060606060601</v>
      </c>
    </row>
    <row r="362" spans="1:11">
      <c r="A362" s="25" t="s">
        <v>53</v>
      </c>
      <c r="B362" s="24">
        <v>330</v>
      </c>
      <c r="C362" s="24">
        <v>306</v>
      </c>
      <c r="D362" s="24">
        <v>4</v>
      </c>
      <c r="E362" s="24">
        <v>1</v>
      </c>
      <c r="F362" s="24"/>
      <c r="G362" s="24">
        <v>0.92727272727272725</v>
      </c>
      <c r="H362" s="24">
        <v>3.0303030303030303E-3</v>
      </c>
      <c r="I362" s="24">
        <v>0.93009118541033431</v>
      </c>
      <c r="J362" s="24">
        <v>6.9696969696969702E-2</v>
      </c>
      <c r="K362" s="24">
        <v>0.92727272727272725</v>
      </c>
    </row>
    <row r="363" spans="1:11">
      <c r="A363" s="25" t="s">
        <v>54</v>
      </c>
      <c r="B363" s="24">
        <v>330</v>
      </c>
      <c r="C363" s="24">
        <v>292</v>
      </c>
      <c r="D363" s="24">
        <v>2</v>
      </c>
      <c r="E363" s="24">
        <v>2</v>
      </c>
      <c r="F363" s="24"/>
      <c r="G363" s="24">
        <v>0.88484848484848488</v>
      </c>
      <c r="H363" s="24">
        <v>6.0606060606060606E-3</v>
      </c>
      <c r="I363" s="24">
        <v>0.89024390243902451</v>
      </c>
      <c r="J363" s="24">
        <v>0.10909090909090902</v>
      </c>
      <c r="K363" s="24">
        <v>0.88484848484848488</v>
      </c>
    </row>
    <row r="364" spans="1:11">
      <c r="A364" s="25" t="s">
        <v>52</v>
      </c>
      <c r="B364" s="24">
        <v>660</v>
      </c>
      <c r="C364" s="24">
        <v>598</v>
      </c>
      <c r="D364" s="24">
        <v>6</v>
      </c>
      <c r="E364" s="24">
        <v>3</v>
      </c>
      <c r="F364" s="24"/>
      <c r="G364" s="24">
        <v>0.90606060606060601</v>
      </c>
      <c r="H364" s="24">
        <v>4.5454545454545452E-3</v>
      </c>
      <c r="I364" s="24">
        <v>0.91019786910197864</v>
      </c>
      <c r="J364" s="24">
        <v>8.939393939393947E-2</v>
      </c>
      <c r="K364" s="24">
        <v>0.90606060606060601</v>
      </c>
    </row>
    <row r="365" spans="1:11">
      <c r="A365" s="23">
        <v>12</v>
      </c>
      <c r="B365" s="24">
        <v>1292</v>
      </c>
      <c r="C365" s="24"/>
      <c r="D365" s="24">
        <v>6</v>
      </c>
      <c r="E365" s="24"/>
      <c r="F365" s="24"/>
      <c r="G365" s="24">
        <v>0</v>
      </c>
      <c r="H365" s="24">
        <v>0</v>
      </c>
      <c r="I365" s="24">
        <v>0</v>
      </c>
      <c r="J365" s="24">
        <v>1</v>
      </c>
      <c r="K365" s="24">
        <v>0</v>
      </c>
    </row>
    <row r="366" spans="1:11">
      <c r="A366" s="25" t="s">
        <v>53</v>
      </c>
      <c r="B366" s="24">
        <v>355</v>
      </c>
      <c r="C366" s="24"/>
      <c r="D366" s="24">
        <v>2</v>
      </c>
      <c r="E366" s="24"/>
      <c r="F366" s="24"/>
      <c r="G366" s="24">
        <v>0</v>
      </c>
      <c r="H366" s="24">
        <v>0</v>
      </c>
      <c r="I366" s="24">
        <v>0</v>
      </c>
      <c r="J366" s="24">
        <v>1</v>
      </c>
      <c r="K366" s="24">
        <v>0</v>
      </c>
    </row>
    <row r="367" spans="1:11">
      <c r="A367" s="25" t="s">
        <v>54</v>
      </c>
      <c r="B367" s="24">
        <v>291</v>
      </c>
      <c r="C367" s="24"/>
      <c r="D367" s="24">
        <v>1</v>
      </c>
      <c r="E367" s="24"/>
      <c r="F367" s="24"/>
      <c r="G367" s="24">
        <v>0</v>
      </c>
      <c r="H367" s="24">
        <v>0</v>
      </c>
      <c r="I367" s="24">
        <v>0</v>
      </c>
      <c r="J367" s="24">
        <v>1</v>
      </c>
      <c r="K367" s="24">
        <v>0</v>
      </c>
    </row>
    <row r="368" spans="1:11">
      <c r="A368" s="25" t="s">
        <v>52</v>
      </c>
      <c r="B368" s="24">
        <v>646</v>
      </c>
      <c r="C368" s="24"/>
      <c r="D368" s="24">
        <v>3</v>
      </c>
      <c r="E368" s="24"/>
      <c r="F368" s="24"/>
      <c r="G368" s="24">
        <v>0</v>
      </c>
      <c r="H368" s="24">
        <v>0</v>
      </c>
      <c r="I368" s="24">
        <v>0</v>
      </c>
      <c r="J368" s="24">
        <v>1</v>
      </c>
      <c r="K368" s="24">
        <v>0</v>
      </c>
    </row>
    <row r="369" spans="1:11">
      <c r="A369" s="21">
        <v>2019</v>
      </c>
      <c r="B369" s="24">
        <v>28520</v>
      </c>
      <c r="C369" s="24">
        <v>27258</v>
      </c>
      <c r="D369" s="24">
        <v>480</v>
      </c>
      <c r="E369" s="24">
        <v>624</v>
      </c>
      <c r="F369" s="24">
        <v>624</v>
      </c>
      <c r="G369" s="24">
        <v>0.93387096774193545</v>
      </c>
      <c r="H369" s="24">
        <v>2.187938288920056E-2</v>
      </c>
      <c r="I369" s="24">
        <v>0.95476053914539716</v>
      </c>
      <c r="J369" s="24">
        <v>4.4249649368863997E-2</v>
      </c>
      <c r="K369" s="24">
        <v>0.93387096774193545</v>
      </c>
    </row>
    <row r="370" spans="1:11">
      <c r="A370" s="23">
        <v>-2</v>
      </c>
      <c r="B370" s="24"/>
      <c r="C370" s="24">
        <v>374</v>
      </c>
      <c r="D370" s="24"/>
      <c r="E370" s="24"/>
      <c r="F370" s="24">
        <v>8</v>
      </c>
      <c r="G370" s="24" t="e">
        <v>#DIV/0!</v>
      </c>
      <c r="H370" s="24" t="e">
        <v>#DIV/0!</v>
      </c>
      <c r="I370" s="24" t="e">
        <v>#DIV/0!</v>
      </c>
      <c r="J370" s="24" t="e">
        <v>#DIV/0!</v>
      </c>
      <c r="K370" s="24" t="e">
        <v>#DIV/0!</v>
      </c>
    </row>
    <row r="371" spans="1:11">
      <c r="A371" s="25" t="s">
        <v>53</v>
      </c>
      <c r="B371" s="24"/>
      <c r="C371" s="24">
        <v>107</v>
      </c>
      <c r="D371" s="24"/>
      <c r="E371" s="24"/>
      <c r="F371" s="24">
        <v>2</v>
      </c>
      <c r="G371" s="24" t="e">
        <v>#DIV/0!</v>
      </c>
      <c r="H371" s="24" t="e">
        <v>#DIV/0!</v>
      </c>
      <c r="I371" s="24" t="e">
        <v>#DIV/0!</v>
      </c>
      <c r="J371" s="24" t="e">
        <v>#DIV/0!</v>
      </c>
      <c r="K371" s="24" t="e">
        <v>#DIV/0!</v>
      </c>
    </row>
    <row r="372" spans="1:11">
      <c r="A372" s="25" t="s">
        <v>54</v>
      </c>
      <c r="B372" s="24"/>
      <c r="C372" s="24">
        <v>80</v>
      </c>
      <c r="D372" s="24"/>
      <c r="E372" s="24"/>
      <c r="F372" s="24">
        <v>2</v>
      </c>
      <c r="G372" s="24" t="e">
        <v>#DIV/0!</v>
      </c>
      <c r="H372" s="24" t="e">
        <v>#DIV/0!</v>
      </c>
      <c r="I372" s="24" t="e">
        <v>#DIV/0!</v>
      </c>
      <c r="J372" s="24" t="e">
        <v>#DIV/0!</v>
      </c>
      <c r="K372" s="24" t="e">
        <v>#DIV/0!</v>
      </c>
    </row>
    <row r="373" spans="1:11">
      <c r="A373" s="25" t="s">
        <v>52</v>
      </c>
      <c r="B373" s="24"/>
      <c r="C373" s="24">
        <v>187</v>
      </c>
      <c r="D373" s="24"/>
      <c r="E373" s="24"/>
      <c r="F373" s="24">
        <v>4</v>
      </c>
      <c r="G373" s="24" t="e">
        <v>#DIV/0!</v>
      </c>
      <c r="H373" s="24" t="e">
        <v>#DIV/0!</v>
      </c>
      <c r="I373" s="24" t="e">
        <v>#DIV/0!</v>
      </c>
      <c r="J373" s="24" t="e">
        <v>#DIV/0!</v>
      </c>
      <c r="K373" s="24" t="e">
        <v>#DIV/0!</v>
      </c>
    </row>
    <row r="374" spans="1:11">
      <c r="A374" s="23">
        <v>-1</v>
      </c>
      <c r="B374" s="24">
        <v>278</v>
      </c>
      <c r="C374" s="24">
        <v>1984</v>
      </c>
      <c r="D374" s="24"/>
      <c r="E374" s="24">
        <v>8</v>
      </c>
      <c r="F374" s="24">
        <v>14</v>
      </c>
      <c r="G374" s="24">
        <v>7.0863309352517989</v>
      </c>
      <c r="H374" s="24">
        <v>2.8776978417266189E-2</v>
      </c>
      <c r="I374" s="24">
        <v>7.2962962962962967</v>
      </c>
      <c r="J374" s="24">
        <v>-6.1151079136690649</v>
      </c>
      <c r="K374" s="24">
        <v>7.0863309352517989</v>
      </c>
    </row>
    <row r="375" spans="1:11">
      <c r="A375" s="25" t="s">
        <v>53</v>
      </c>
      <c r="B375" s="24">
        <v>84</v>
      </c>
      <c r="C375" s="24">
        <v>449</v>
      </c>
      <c r="D375" s="24"/>
      <c r="E375" s="24">
        <v>2</v>
      </c>
      <c r="F375" s="24">
        <v>4</v>
      </c>
      <c r="G375" s="24">
        <v>5.2976190476190474</v>
      </c>
      <c r="H375" s="24">
        <v>2.3809523809523808E-2</v>
      </c>
      <c r="I375" s="24">
        <v>5.4268292682926829</v>
      </c>
      <c r="J375" s="24">
        <v>-4.3214285714285712</v>
      </c>
      <c r="K375" s="24">
        <v>5.2976190476190474</v>
      </c>
    </row>
    <row r="376" spans="1:11">
      <c r="A376" s="25" t="s">
        <v>54</v>
      </c>
      <c r="B376" s="24">
        <v>55</v>
      </c>
      <c r="C376" s="24">
        <v>543</v>
      </c>
      <c r="D376" s="24"/>
      <c r="E376" s="24">
        <v>2</v>
      </c>
      <c r="F376" s="24">
        <v>3</v>
      </c>
      <c r="G376" s="24">
        <v>9.8181818181818183</v>
      </c>
      <c r="H376" s="24">
        <v>3.6363636363636362E-2</v>
      </c>
      <c r="I376" s="24">
        <v>10.188679245283019</v>
      </c>
      <c r="J376" s="24">
        <v>-8.8545454545454554</v>
      </c>
      <c r="K376" s="24">
        <v>9.8181818181818183</v>
      </c>
    </row>
    <row r="377" spans="1:11">
      <c r="A377" s="25" t="s">
        <v>52</v>
      </c>
      <c r="B377" s="24">
        <v>139</v>
      </c>
      <c r="C377" s="24">
        <v>992</v>
      </c>
      <c r="D377" s="24"/>
      <c r="E377" s="24">
        <v>4</v>
      </c>
      <c r="F377" s="24">
        <v>7</v>
      </c>
      <c r="G377" s="24">
        <v>7.0863309352517989</v>
      </c>
      <c r="H377" s="24">
        <v>2.8776978417266189E-2</v>
      </c>
      <c r="I377" s="24">
        <v>7.2962962962962967</v>
      </c>
      <c r="J377" s="24">
        <v>-6.1151079136690649</v>
      </c>
      <c r="K377" s="24">
        <v>7.0863309352517989</v>
      </c>
    </row>
    <row r="378" spans="1:11">
      <c r="A378" s="23">
        <v>0</v>
      </c>
      <c r="B378" s="24">
        <v>2246</v>
      </c>
      <c r="C378" s="24">
        <v>2138</v>
      </c>
      <c r="D378" s="24">
        <v>40</v>
      </c>
      <c r="E378" s="24">
        <v>14</v>
      </c>
      <c r="F378" s="24">
        <v>74</v>
      </c>
      <c r="G378" s="24">
        <v>0.91896705253784505</v>
      </c>
      <c r="H378" s="24">
        <v>6.2333036509349959E-3</v>
      </c>
      <c r="I378" s="24">
        <v>0.92473118279569888</v>
      </c>
      <c r="J378" s="24">
        <v>7.4799643811219951E-2</v>
      </c>
      <c r="K378" s="24">
        <v>0.91896705253784505</v>
      </c>
    </row>
    <row r="379" spans="1:11">
      <c r="A379" s="25" t="s">
        <v>53</v>
      </c>
      <c r="B379" s="24">
        <v>537</v>
      </c>
      <c r="C379" s="24">
        <v>515</v>
      </c>
      <c r="D379" s="24">
        <v>9</v>
      </c>
      <c r="E379" s="24">
        <v>4</v>
      </c>
      <c r="F379" s="24">
        <v>13</v>
      </c>
      <c r="G379" s="24">
        <v>0.93482309124767227</v>
      </c>
      <c r="H379" s="24">
        <v>7.4487895716945996E-3</v>
      </c>
      <c r="I379" s="24">
        <v>0.94183864915572235</v>
      </c>
      <c r="J379" s="24">
        <v>5.7728119180633142E-2</v>
      </c>
      <c r="K379" s="24">
        <v>0.93482309124767227</v>
      </c>
    </row>
    <row r="380" spans="1:11">
      <c r="A380" s="25" t="s">
        <v>54</v>
      </c>
      <c r="B380" s="24">
        <v>586</v>
      </c>
      <c r="C380" s="24">
        <v>554</v>
      </c>
      <c r="D380" s="24">
        <v>11</v>
      </c>
      <c r="E380" s="24">
        <v>3</v>
      </c>
      <c r="F380" s="24">
        <v>24</v>
      </c>
      <c r="G380" s="24">
        <v>0.90443686006825941</v>
      </c>
      <c r="H380" s="24">
        <v>5.1194539249146756E-3</v>
      </c>
      <c r="I380" s="24">
        <v>0.90909090909090906</v>
      </c>
      <c r="J380" s="24">
        <v>9.0443686006825952E-2</v>
      </c>
      <c r="K380" s="24">
        <v>0.90443686006825941</v>
      </c>
    </row>
    <row r="381" spans="1:11">
      <c r="A381" s="25" t="s">
        <v>52</v>
      </c>
      <c r="B381" s="24">
        <v>1123</v>
      </c>
      <c r="C381" s="24">
        <v>1069</v>
      </c>
      <c r="D381" s="24">
        <v>20</v>
      </c>
      <c r="E381" s="24">
        <v>7</v>
      </c>
      <c r="F381" s="24">
        <v>37</v>
      </c>
      <c r="G381" s="24">
        <v>0.91896705253784505</v>
      </c>
      <c r="H381" s="24">
        <v>6.2333036509349959E-3</v>
      </c>
      <c r="I381" s="24">
        <v>0.92473118279569888</v>
      </c>
      <c r="J381" s="24">
        <v>7.4799643811219951E-2</v>
      </c>
      <c r="K381" s="24">
        <v>0.91896705253784505</v>
      </c>
    </row>
    <row r="382" spans="1:11">
      <c r="A382" s="23">
        <v>1</v>
      </c>
      <c r="B382" s="24">
        <v>2374</v>
      </c>
      <c r="C382" s="24">
        <v>2264</v>
      </c>
      <c r="D382" s="24">
        <v>110</v>
      </c>
      <c r="E382" s="24">
        <v>74</v>
      </c>
      <c r="F382" s="24">
        <v>96</v>
      </c>
      <c r="G382" s="24">
        <v>0.91322662173546754</v>
      </c>
      <c r="H382" s="24">
        <v>3.1171019376579612E-2</v>
      </c>
      <c r="I382" s="24">
        <v>0.94260869565217387</v>
      </c>
      <c r="J382" s="24">
        <v>5.5602358887952841E-2</v>
      </c>
      <c r="K382" s="24">
        <v>0.91322662173546754</v>
      </c>
    </row>
    <row r="383" spans="1:11">
      <c r="A383" s="25" t="s">
        <v>53</v>
      </c>
      <c r="B383" s="24">
        <v>567</v>
      </c>
      <c r="C383" s="24">
        <v>551</v>
      </c>
      <c r="D383" s="24">
        <v>19</v>
      </c>
      <c r="E383" s="24">
        <v>13</v>
      </c>
      <c r="F383" s="24">
        <v>18</v>
      </c>
      <c r="G383" s="24">
        <v>0.94003527336860671</v>
      </c>
      <c r="H383" s="24">
        <v>2.292768959435626E-2</v>
      </c>
      <c r="I383" s="24">
        <v>0.96209386281588438</v>
      </c>
      <c r="J383" s="24">
        <v>3.7037037037036979E-2</v>
      </c>
      <c r="K383" s="24">
        <v>0.94003527336860671</v>
      </c>
    </row>
    <row r="384" spans="1:11">
      <c r="A384" s="25" t="s">
        <v>54</v>
      </c>
      <c r="B384" s="24">
        <v>620</v>
      </c>
      <c r="C384" s="24">
        <v>581</v>
      </c>
      <c r="D384" s="24">
        <v>36</v>
      </c>
      <c r="E384" s="24">
        <v>24</v>
      </c>
      <c r="F384" s="24">
        <v>30</v>
      </c>
      <c r="G384" s="24">
        <v>0.8887096774193548</v>
      </c>
      <c r="H384" s="24">
        <v>3.870967741935484E-2</v>
      </c>
      <c r="I384" s="24">
        <v>0.92449664429530198</v>
      </c>
      <c r="J384" s="24">
        <v>7.2580645161290369E-2</v>
      </c>
      <c r="K384" s="24">
        <v>0.8887096774193548</v>
      </c>
    </row>
    <row r="385" spans="1:11">
      <c r="A385" s="25" t="s">
        <v>52</v>
      </c>
      <c r="B385" s="24">
        <v>1187</v>
      </c>
      <c r="C385" s="24">
        <v>1132</v>
      </c>
      <c r="D385" s="24">
        <v>55</v>
      </c>
      <c r="E385" s="24">
        <v>37</v>
      </c>
      <c r="F385" s="24">
        <v>48</v>
      </c>
      <c r="G385" s="24">
        <v>0.91322662173546754</v>
      </c>
      <c r="H385" s="24">
        <v>3.1171019376579612E-2</v>
      </c>
      <c r="I385" s="24">
        <v>0.94260869565217387</v>
      </c>
      <c r="J385" s="24">
        <v>5.5602358887952841E-2</v>
      </c>
      <c r="K385" s="24">
        <v>0.91322662173546754</v>
      </c>
    </row>
    <row r="386" spans="1:11">
      <c r="A386" s="23">
        <v>2</v>
      </c>
      <c r="B386" s="24">
        <v>2434</v>
      </c>
      <c r="C386" s="24">
        <v>2286</v>
      </c>
      <c r="D386" s="24">
        <v>66</v>
      </c>
      <c r="E386" s="24">
        <v>96</v>
      </c>
      <c r="F386" s="24">
        <v>88</v>
      </c>
      <c r="G386" s="24">
        <v>0.90304026294165984</v>
      </c>
      <c r="H386" s="24">
        <v>3.944124897288414E-2</v>
      </c>
      <c r="I386" s="24">
        <v>0.940119760479042</v>
      </c>
      <c r="J386" s="24">
        <v>5.751848808545601E-2</v>
      </c>
      <c r="K386" s="24">
        <v>0.90304026294165984</v>
      </c>
    </row>
    <row r="387" spans="1:11">
      <c r="A387" s="25" t="s">
        <v>53</v>
      </c>
      <c r="B387" s="24">
        <v>576</v>
      </c>
      <c r="C387" s="24">
        <v>540</v>
      </c>
      <c r="D387" s="24">
        <v>10</v>
      </c>
      <c r="E387" s="24">
        <v>18</v>
      </c>
      <c r="F387" s="24">
        <v>16</v>
      </c>
      <c r="G387" s="24">
        <v>0.90972222222222221</v>
      </c>
      <c r="H387" s="24">
        <v>3.125E-2</v>
      </c>
      <c r="I387" s="24">
        <v>0.93906810035842292</v>
      </c>
      <c r="J387" s="24">
        <v>5.902777777777779E-2</v>
      </c>
      <c r="K387" s="24">
        <v>0.90972222222222221</v>
      </c>
    </row>
    <row r="388" spans="1:11">
      <c r="A388" s="25" t="s">
        <v>54</v>
      </c>
      <c r="B388" s="24">
        <v>641</v>
      </c>
      <c r="C388" s="24">
        <v>603</v>
      </c>
      <c r="D388" s="24">
        <v>23</v>
      </c>
      <c r="E388" s="24">
        <v>30</v>
      </c>
      <c r="F388" s="24">
        <v>28</v>
      </c>
      <c r="G388" s="24">
        <v>0.89703588143525737</v>
      </c>
      <c r="H388" s="24">
        <v>4.6801872074882997E-2</v>
      </c>
      <c r="I388" s="24">
        <v>0.94108019639934526</v>
      </c>
      <c r="J388" s="24">
        <v>5.616224648985968E-2</v>
      </c>
      <c r="K388" s="24">
        <v>0.89703588143525737</v>
      </c>
    </row>
    <row r="389" spans="1:11">
      <c r="A389" s="25" t="s">
        <v>52</v>
      </c>
      <c r="B389" s="24">
        <v>1217</v>
      </c>
      <c r="C389" s="24">
        <v>1143</v>
      </c>
      <c r="D389" s="24">
        <v>33</v>
      </c>
      <c r="E389" s="24">
        <v>48</v>
      </c>
      <c r="F389" s="24">
        <v>44</v>
      </c>
      <c r="G389" s="24">
        <v>0.90304026294165984</v>
      </c>
      <c r="H389" s="24">
        <v>3.944124897288414E-2</v>
      </c>
      <c r="I389" s="24">
        <v>0.940119760479042</v>
      </c>
      <c r="J389" s="24">
        <v>5.751848808545601E-2</v>
      </c>
      <c r="K389" s="24">
        <v>0.90304026294165984</v>
      </c>
    </row>
    <row r="390" spans="1:11">
      <c r="A390" s="23">
        <v>3</v>
      </c>
      <c r="B390" s="24">
        <v>2316</v>
      </c>
      <c r="C390" s="24">
        <v>2180</v>
      </c>
      <c r="D390" s="24">
        <v>48</v>
      </c>
      <c r="E390" s="24">
        <v>88</v>
      </c>
      <c r="F390" s="24">
        <v>70</v>
      </c>
      <c r="G390" s="24">
        <v>0.91105354058721932</v>
      </c>
      <c r="H390" s="24">
        <v>3.7996545768566495E-2</v>
      </c>
      <c r="I390" s="24">
        <v>0.94703770197486536</v>
      </c>
      <c r="J390" s="24">
        <v>5.0949913644214195E-2</v>
      </c>
      <c r="K390" s="24">
        <v>0.91105354058721932</v>
      </c>
    </row>
    <row r="391" spans="1:11">
      <c r="A391" s="25" t="s">
        <v>53</v>
      </c>
      <c r="B391" s="24">
        <v>546</v>
      </c>
      <c r="C391" s="24">
        <v>506</v>
      </c>
      <c r="D391" s="24">
        <v>9</v>
      </c>
      <c r="E391" s="24">
        <v>16</v>
      </c>
      <c r="F391" s="24">
        <v>13</v>
      </c>
      <c r="G391" s="24">
        <v>0.90293040293040294</v>
      </c>
      <c r="H391" s="24">
        <v>2.9304029304029304E-2</v>
      </c>
      <c r="I391" s="24">
        <v>0.93018867924528303</v>
      </c>
      <c r="J391" s="24">
        <v>6.7765567765567747E-2</v>
      </c>
      <c r="K391" s="24">
        <v>0.90293040293040294</v>
      </c>
    </row>
    <row r="392" spans="1:11">
      <c r="A392" s="25" t="s">
        <v>54</v>
      </c>
      <c r="B392" s="24">
        <v>612</v>
      </c>
      <c r="C392" s="24">
        <v>584</v>
      </c>
      <c r="D392" s="24">
        <v>15</v>
      </c>
      <c r="E392" s="24">
        <v>28</v>
      </c>
      <c r="F392" s="24">
        <v>22</v>
      </c>
      <c r="G392" s="24">
        <v>0.9183006535947712</v>
      </c>
      <c r="H392" s="24">
        <v>4.5751633986928102E-2</v>
      </c>
      <c r="I392" s="24">
        <v>0.96232876712328752</v>
      </c>
      <c r="J392" s="24">
        <v>3.5947712418300748E-2</v>
      </c>
      <c r="K392" s="24">
        <v>0.9183006535947712</v>
      </c>
    </row>
    <row r="393" spans="1:11">
      <c r="A393" s="25" t="s">
        <v>52</v>
      </c>
      <c r="B393" s="24">
        <v>1158</v>
      </c>
      <c r="C393" s="24">
        <v>1090</v>
      </c>
      <c r="D393" s="24">
        <v>24</v>
      </c>
      <c r="E393" s="24">
        <v>44</v>
      </c>
      <c r="F393" s="24">
        <v>35</v>
      </c>
      <c r="G393" s="24">
        <v>0.91105354058721932</v>
      </c>
      <c r="H393" s="24">
        <v>3.7996545768566495E-2</v>
      </c>
      <c r="I393" s="24">
        <v>0.94703770197486536</v>
      </c>
      <c r="J393" s="24">
        <v>5.0949913644214195E-2</v>
      </c>
      <c r="K393" s="24">
        <v>0.91105354058721932</v>
      </c>
    </row>
    <row r="394" spans="1:11">
      <c r="A394" s="23">
        <v>4</v>
      </c>
      <c r="B394" s="24">
        <v>2478</v>
      </c>
      <c r="C394" s="24">
        <v>2356</v>
      </c>
      <c r="D394" s="24">
        <v>48</v>
      </c>
      <c r="E394" s="24">
        <v>70</v>
      </c>
      <c r="F394" s="24">
        <v>78</v>
      </c>
      <c r="G394" s="24">
        <v>0.91928974979822442</v>
      </c>
      <c r="H394" s="24">
        <v>2.8248587570621469E-2</v>
      </c>
      <c r="I394" s="24">
        <v>0.94601328903654491</v>
      </c>
      <c r="J394" s="24">
        <v>5.2461662631154149E-2</v>
      </c>
      <c r="K394" s="24">
        <v>0.91928974979822442</v>
      </c>
    </row>
    <row r="395" spans="1:11">
      <c r="A395" s="25" t="s">
        <v>53</v>
      </c>
      <c r="B395" s="24">
        <v>607</v>
      </c>
      <c r="C395" s="24">
        <v>557</v>
      </c>
      <c r="D395" s="24">
        <v>10</v>
      </c>
      <c r="E395" s="24">
        <v>13</v>
      </c>
      <c r="F395" s="24">
        <v>12</v>
      </c>
      <c r="G395" s="24">
        <v>0.89785831960461282</v>
      </c>
      <c r="H395" s="24">
        <v>2.1416803953871501E-2</v>
      </c>
      <c r="I395" s="24">
        <v>0.9175084175084175</v>
      </c>
      <c r="J395" s="24">
        <v>8.0724876441515714E-2</v>
      </c>
      <c r="K395" s="24">
        <v>0.89785831960461282</v>
      </c>
    </row>
    <row r="396" spans="1:11">
      <c r="A396" s="25" t="s">
        <v>54</v>
      </c>
      <c r="B396" s="24">
        <v>632</v>
      </c>
      <c r="C396" s="24">
        <v>621</v>
      </c>
      <c r="D396" s="24">
        <v>14</v>
      </c>
      <c r="E396" s="24">
        <v>22</v>
      </c>
      <c r="F396" s="24">
        <v>27</v>
      </c>
      <c r="G396" s="24">
        <v>0.939873417721519</v>
      </c>
      <c r="H396" s="24">
        <v>3.4810126582278479E-2</v>
      </c>
      <c r="I396" s="24">
        <v>0.97377049180327868</v>
      </c>
      <c r="J396" s="24">
        <v>2.5316455696202556E-2</v>
      </c>
      <c r="K396" s="24">
        <v>0.939873417721519</v>
      </c>
    </row>
    <row r="397" spans="1:11">
      <c r="A397" s="25" t="s">
        <v>52</v>
      </c>
      <c r="B397" s="24">
        <v>1239</v>
      </c>
      <c r="C397" s="24">
        <v>1178</v>
      </c>
      <c r="D397" s="24">
        <v>24</v>
      </c>
      <c r="E397" s="24">
        <v>35</v>
      </c>
      <c r="F397" s="24">
        <v>39</v>
      </c>
      <c r="G397" s="24">
        <v>0.91928974979822442</v>
      </c>
      <c r="H397" s="24">
        <v>2.8248587570621469E-2</v>
      </c>
      <c r="I397" s="24">
        <v>0.94601328903654491</v>
      </c>
      <c r="J397" s="24">
        <v>5.2461662631154149E-2</v>
      </c>
      <c r="K397" s="24">
        <v>0.91928974979822442</v>
      </c>
    </row>
    <row r="398" spans="1:11">
      <c r="A398" s="23">
        <v>5</v>
      </c>
      <c r="B398" s="24">
        <v>2454</v>
      </c>
      <c r="C398" s="24">
        <v>2236</v>
      </c>
      <c r="D398" s="24">
        <v>58</v>
      </c>
      <c r="E398" s="24">
        <v>78</v>
      </c>
      <c r="F398" s="24">
        <v>38</v>
      </c>
      <c r="G398" s="24">
        <v>0.89568052159739198</v>
      </c>
      <c r="H398" s="24">
        <v>3.1784841075794622E-2</v>
      </c>
      <c r="I398" s="24">
        <v>0.92508417508417506</v>
      </c>
      <c r="J398" s="24">
        <v>7.2534637326813423E-2</v>
      </c>
      <c r="K398" s="24">
        <v>0.89568052159739198</v>
      </c>
    </row>
    <row r="399" spans="1:11">
      <c r="A399" s="25" t="s">
        <v>53</v>
      </c>
      <c r="B399" s="24">
        <v>590</v>
      </c>
      <c r="C399" s="24">
        <v>556</v>
      </c>
      <c r="D399" s="24">
        <v>15</v>
      </c>
      <c r="E399" s="24">
        <v>12</v>
      </c>
      <c r="F399" s="24">
        <v>8</v>
      </c>
      <c r="G399" s="24">
        <v>0.92881355932203391</v>
      </c>
      <c r="H399" s="24">
        <v>2.0338983050847456E-2</v>
      </c>
      <c r="I399" s="24">
        <v>0.94809688581314877</v>
      </c>
      <c r="J399" s="24">
        <v>5.084745762711862E-2</v>
      </c>
      <c r="K399" s="24">
        <v>0.92881355932203391</v>
      </c>
    </row>
    <row r="400" spans="1:11">
      <c r="A400" s="25" t="s">
        <v>54</v>
      </c>
      <c r="B400" s="24">
        <v>637</v>
      </c>
      <c r="C400" s="24">
        <v>562</v>
      </c>
      <c r="D400" s="24">
        <v>14</v>
      </c>
      <c r="E400" s="24">
        <v>27</v>
      </c>
      <c r="F400" s="24">
        <v>11</v>
      </c>
      <c r="G400" s="24">
        <v>0.86499215070643642</v>
      </c>
      <c r="H400" s="24">
        <v>4.2386185243328101E-2</v>
      </c>
      <c r="I400" s="24">
        <v>0.90327868852459015</v>
      </c>
      <c r="J400" s="24">
        <v>9.262166405023553E-2</v>
      </c>
      <c r="K400" s="24">
        <v>0.86499215070643642</v>
      </c>
    </row>
    <row r="401" spans="1:11">
      <c r="A401" s="25" t="s">
        <v>52</v>
      </c>
      <c r="B401" s="24">
        <v>1227</v>
      </c>
      <c r="C401" s="24">
        <v>1118</v>
      </c>
      <c r="D401" s="24">
        <v>29</v>
      </c>
      <c r="E401" s="24">
        <v>39</v>
      </c>
      <c r="F401" s="24">
        <v>19</v>
      </c>
      <c r="G401" s="24">
        <v>0.89568052159739198</v>
      </c>
      <c r="H401" s="24">
        <v>3.1784841075794622E-2</v>
      </c>
      <c r="I401" s="24">
        <v>0.92508417508417506</v>
      </c>
      <c r="J401" s="24">
        <v>7.2534637326813423E-2</v>
      </c>
      <c r="K401" s="24">
        <v>0.89568052159739198</v>
      </c>
    </row>
    <row r="402" spans="1:11">
      <c r="A402" s="23">
        <v>6</v>
      </c>
      <c r="B402" s="24">
        <v>2412</v>
      </c>
      <c r="C402" s="24">
        <v>2252</v>
      </c>
      <c r="D402" s="24">
        <v>24</v>
      </c>
      <c r="E402" s="24">
        <v>38</v>
      </c>
      <c r="F402" s="24">
        <v>30</v>
      </c>
      <c r="G402" s="24">
        <v>0.9212271973466003</v>
      </c>
      <c r="H402" s="24">
        <v>1.5754560530679935E-2</v>
      </c>
      <c r="I402" s="24">
        <v>0.93597304128053915</v>
      </c>
      <c r="J402" s="24">
        <v>6.3018242122719781E-2</v>
      </c>
      <c r="K402" s="24">
        <v>0.9212271973466003</v>
      </c>
    </row>
    <row r="403" spans="1:11">
      <c r="A403" s="25" t="s">
        <v>53</v>
      </c>
      <c r="B403" s="24">
        <v>588</v>
      </c>
      <c r="C403" s="24">
        <v>560</v>
      </c>
      <c r="D403" s="24">
        <v>5</v>
      </c>
      <c r="E403" s="24">
        <v>8</v>
      </c>
      <c r="F403" s="24">
        <v>2</v>
      </c>
      <c r="G403" s="24">
        <v>0.94897959183673475</v>
      </c>
      <c r="H403" s="24">
        <v>1.3605442176870748E-2</v>
      </c>
      <c r="I403" s="24">
        <v>0.96206896551724141</v>
      </c>
      <c r="J403" s="24">
        <v>3.7414965986394488E-2</v>
      </c>
      <c r="K403" s="24">
        <v>0.94897959183673475</v>
      </c>
    </row>
    <row r="404" spans="1:11">
      <c r="A404" s="25" t="s">
        <v>54</v>
      </c>
      <c r="B404" s="24">
        <v>618</v>
      </c>
      <c r="C404" s="24">
        <v>566</v>
      </c>
      <c r="D404" s="24">
        <v>7</v>
      </c>
      <c r="E404" s="24">
        <v>11</v>
      </c>
      <c r="F404" s="24">
        <v>13</v>
      </c>
      <c r="G404" s="24">
        <v>0.89482200647249188</v>
      </c>
      <c r="H404" s="24">
        <v>1.7799352750809062E-2</v>
      </c>
      <c r="I404" s="24">
        <v>0.91103789126853374</v>
      </c>
      <c r="J404" s="24">
        <v>8.7378640776699101E-2</v>
      </c>
      <c r="K404" s="24">
        <v>0.89482200647249188</v>
      </c>
    </row>
    <row r="405" spans="1:11">
      <c r="A405" s="25" t="s">
        <v>52</v>
      </c>
      <c r="B405" s="24">
        <v>1206</v>
      </c>
      <c r="C405" s="24">
        <v>1126</v>
      </c>
      <c r="D405" s="24">
        <v>12</v>
      </c>
      <c r="E405" s="24">
        <v>19</v>
      </c>
      <c r="F405" s="24">
        <v>15</v>
      </c>
      <c r="G405" s="24">
        <v>0.9212271973466003</v>
      </c>
      <c r="H405" s="24">
        <v>1.5754560530679935E-2</v>
      </c>
      <c r="I405" s="24">
        <v>0.93597304128053915</v>
      </c>
      <c r="J405" s="24">
        <v>6.3018242122719781E-2</v>
      </c>
      <c r="K405" s="24">
        <v>0.9212271973466003</v>
      </c>
    </row>
    <row r="406" spans="1:11">
      <c r="A406" s="23">
        <v>7</v>
      </c>
      <c r="B406" s="24">
        <v>2438</v>
      </c>
      <c r="C406" s="24">
        <v>3040</v>
      </c>
      <c r="D406" s="24">
        <v>32</v>
      </c>
      <c r="E406" s="24">
        <v>30</v>
      </c>
      <c r="F406" s="24">
        <v>24</v>
      </c>
      <c r="G406" s="24">
        <v>1.2370795734208369</v>
      </c>
      <c r="H406" s="24">
        <v>1.2305168170631665E-2</v>
      </c>
      <c r="I406" s="24">
        <v>1.2524916943521596</v>
      </c>
      <c r="J406" s="24">
        <v>-0.24938474159146851</v>
      </c>
      <c r="K406" s="24">
        <v>1.2370795734208369</v>
      </c>
    </row>
    <row r="407" spans="1:11">
      <c r="A407" s="25" t="s">
        <v>53</v>
      </c>
      <c r="B407" s="24">
        <v>601</v>
      </c>
      <c r="C407" s="24">
        <v>793</v>
      </c>
      <c r="D407" s="24">
        <v>4</v>
      </c>
      <c r="E407" s="24">
        <v>2</v>
      </c>
      <c r="F407" s="24">
        <v>6</v>
      </c>
      <c r="G407" s="24">
        <v>1.3094841930116472</v>
      </c>
      <c r="H407" s="24">
        <v>3.3277870216306157E-3</v>
      </c>
      <c r="I407" s="24">
        <v>1.3138564273789648</v>
      </c>
      <c r="J407" s="24">
        <v>-0.31281198003327781</v>
      </c>
      <c r="K407" s="24">
        <v>1.3094841930116472</v>
      </c>
    </row>
    <row r="408" spans="1:11">
      <c r="A408" s="25" t="s">
        <v>54</v>
      </c>
      <c r="B408" s="24">
        <v>618</v>
      </c>
      <c r="C408" s="24">
        <v>727</v>
      </c>
      <c r="D408" s="24">
        <v>12</v>
      </c>
      <c r="E408" s="24">
        <v>13</v>
      </c>
      <c r="F408" s="24">
        <v>6</v>
      </c>
      <c r="G408" s="24">
        <v>1.1666666666666667</v>
      </c>
      <c r="H408" s="24">
        <v>2.1035598705501618E-2</v>
      </c>
      <c r="I408" s="24">
        <v>1.1917355371900828</v>
      </c>
      <c r="J408" s="24">
        <v>-0.18770226537216828</v>
      </c>
      <c r="K408" s="24">
        <v>1.1666666666666667</v>
      </c>
    </row>
    <row r="409" spans="1:11">
      <c r="A409" s="25" t="s">
        <v>52</v>
      </c>
      <c r="B409" s="24">
        <v>1219</v>
      </c>
      <c r="C409" s="24">
        <v>1520</v>
      </c>
      <c r="D409" s="24">
        <v>16</v>
      </c>
      <c r="E409" s="24">
        <v>15</v>
      </c>
      <c r="F409" s="24">
        <v>12</v>
      </c>
      <c r="G409" s="24">
        <v>1.2370795734208369</v>
      </c>
      <c r="H409" s="24">
        <v>1.2305168170631665E-2</v>
      </c>
      <c r="I409" s="24">
        <v>1.2524916943521596</v>
      </c>
      <c r="J409" s="24">
        <v>-0.24938474159146851</v>
      </c>
      <c r="K409" s="24">
        <v>1.2370795734208369</v>
      </c>
    </row>
    <row r="410" spans="1:11">
      <c r="A410" s="23">
        <v>8</v>
      </c>
      <c r="B410" s="24">
        <v>2972</v>
      </c>
      <c r="C410" s="24">
        <v>1892</v>
      </c>
      <c r="D410" s="24">
        <v>26</v>
      </c>
      <c r="E410" s="24">
        <v>24</v>
      </c>
      <c r="F410" s="24">
        <v>34</v>
      </c>
      <c r="G410" s="24">
        <v>0.62516823687752354</v>
      </c>
      <c r="H410" s="24">
        <v>8.0753701211305519E-3</v>
      </c>
      <c r="I410" s="24">
        <v>0.63025780189959291</v>
      </c>
      <c r="J410" s="24">
        <v>0.36675639300134588</v>
      </c>
      <c r="K410" s="24">
        <v>0.62516823687752354</v>
      </c>
    </row>
    <row r="411" spans="1:11">
      <c r="A411" s="25" t="s">
        <v>53</v>
      </c>
      <c r="B411" s="24">
        <v>753</v>
      </c>
      <c r="C411" s="24">
        <v>488</v>
      </c>
      <c r="D411" s="24">
        <v>5</v>
      </c>
      <c r="E411" s="24">
        <v>6</v>
      </c>
      <c r="F411" s="24">
        <v>7</v>
      </c>
      <c r="G411" s="24">
        <v>0.63877822045152721</v>
      </c>
      <c r="H411" s="24">
        <v>7.9681274900398405E-3</v>
      </c>
      <c r="I411" s="24">
        <v>0.64390896921017404</v>
      </c>
      <c r="J411" s="24">
        <v>0.35325365205843295</v>
      </c>
      <c r="K411" s="24">
        <v>0.63877822045152721</v>
      </c>
    </row>
    <row r="412" spans="1:11">
      <c r="A412" s="25" t="s">
        <v>54</v>
      </c>
      <c r="B412" s="24">
        <v>733</v>
      </c>
      <c r="C412" s="24">
        <v>458</v>
      </c>
      <c r="D412" s="24">
        <v>8</v>
      </c>
      <c r="E412" s="24">
        <v>6</v>
      </c>
      <c r="F412" s="24">
        <v>10</v>
      </c>
      <c r="G412" s="24">
        <v>0.61118690313778989</v>
      </c>
      <c r="H412" s="24">
        <v>8.1855388813096858E-3</v>
      </c>
      <c r="I412" s="24">
        <v>0.6162310866574966</v>
      </c>
      <c r="J412" s="24">
        <v>0.38062755798090042</v>
      </c>
      <c r="K412" s="24">
        <v>0.61118690313778989</v>
      </c>
    </row>
    <row r="413" spans="1:11">
      <c r="A413" s="25" t="s">
        <v>52</v>
      </c>
      <c r="B413" s="24">
        <v>1486</v>
      </c>
      <c r="C413" s="24">
        <v>946</v>
      </c>
      <c r="D413" s="24">
        <v>13</v>
      </c>
      <c r="E413" s="24">
        <v>12</v>
      </c>
      <c r="F413" s="24">
        <v>17</v>
      </c>
      <c r="G413" s="24">
        <v>0.62516823687752354</v>
      </c>
      <c r="H413" s="24">
        <v>8.0753701211305519E-3</v>
      </c>
      <c r="I413" s="24">
        <v>0.63025780189959291</v>
      </c>
      <c r="J413" s="24">
        <v>0.36675639300134588</v>
      </c>
      <c r="K413" s="24">
        <v>0.62516823687752354</v>
      </c>
    </row>
    <row r="414" spans="1:11">
      <c r="A414" s="23">
        <v>9</v>
      </c>
      <c r="B414" s="24">
        <v>1872</v>
      </c>
      <c r="C414" s="24">
        <v>1656</v>
      </c>
      <c r="D414" s="24">
        <v>10</v>
      </c>
      <c r="E414" s="24">
        <v>34</v>
      </c>
      <c r="F414" s="24">
        <v>34</v>
      </c>
      <c r="G414" s="24">
        <v>0.86645299145299148</v>
      </c>
      <c r="H414" s="24">
        <v>1.8162393162393164E-2</v>
      </c>
      <c r="I414" s="24">
        <v>0.88248095756256806</v>
      </c>
      <c r="J414" s="24">
        <v>0.11538461538461531</v>
      </c>
      <c r="K414" s="24">
        <v>0.86645299145299148</v>
      </c>
    </row>
    <row r="415" spans="1:11">
      <c r="A415" s="25" t="s">
        <v>53</v>
      </c>
      <c r="B415" s="24">
        <v>480</v>
      </c>
      <c r="C415" s="24">
        <v>418</v>
      </c>
      <c r="D415" s="24">
        <v>3</v>
      </c>
      <c r="E415" s="24">
        <v>7</v>
      </c>
      <c r="F415" s="24">
        <v>4</v>
      </c>
      <c r="G415" s="24">
        <v>0.86250000000000004</v>
      </c>
      <c r="H415" s="24">
        <v>1.4583333333333334E-2</v>
      </c>
      <c r="I415" s="24">
        <v>0.87526427061310785</v>
      </c>
      <c r="J415" s="24">
        <v>0.12291666666666667</v>
      </c>
      <c r="K415" s="24">
        <v>0.86250000000000004</v>
      </c>
    </row>
    <row r="416" spans="1:11">
      <c r="A416" s="25" t="s">
        <v>54</v>
      </c>
      <c r="B416" s="24">
        <v>456</v>
      </c>
      <c r="C416" s="24">
        <v>410</v>
      </c>
      <c r="D416" s="24">
        <v>2</v>
      </c>
      <c r="E416" s="24">
        <v>10</v>
      </c>
      <c r="F416" s="24">
        <v>13</v>
      </c>
      <c r="G416" s="24">
        <v>0.87061403508771928</v>
      </c>
      <c r="H416" s="24">
        <v>2.1929824561403508E-2</v>
      </c>
      <c r="I416" s="24">
        <v>0.89013452914798197</v>
      </c>
      <c r="J416" s="24">
        <v>0.10745614035087725</v>
      </c>
      <c r="K416" s="24">
        <v>0.87061403508771928</v>
      </c>
    </row>
    <row r="417" spans="1:11">
      <c r="A417" s="25" t="s">
        <v>52</v>
      </c>
      <c r="B417" s="24">
        <v>936</v>
      </c>
      <c r="C417" s="24">
        <v>828</v>
      </c>
      <c r="D417" s="24">
        <v>5</v>
      </c>
      <c r="E417" s="24">
        <v>17</v>
      </c>
      <c r="F417" s="24">
        <v>17</v>
      </c>
      <c r="G417" s="24">
        <v>0.86645299145299148</v>
      </c>
      <c r="H417" s="24">
        <v>1.8162393162393164E-2</v>
      </c>
      <c r="I417" s="24">
        <v>0.88248095756256806</v>
      </c>
      <c r="J417" s="24">
        <v>0.11538461538461531</v>
      </c>
      <c r="K417" s="24">
        <v>0.86645299145299148</v>
      </c>
    </row>
    <row r="418" spans="1:11">
      <c r="A418" s="23">
        <v>10</v>
      </c>
      <c r="B418" s="24">
        <v>1666</v>
      </c>
      <c r="C418" s="24">
        <v>1382</v>
      </c>
      <c r="D418" s="24">
        <v>12</v>
      </c>
      <c r="E418" s="24">
        <v>34</v>
      </c>
      <c r="F418" s="24">
        <v>20</v>
      </c>
      <c r="G418" s="24">
        <v>0.81752701080432177</v>
      </c>
      <c r="H418" s="24">
        <v>2.0408163265306121E-2</v>
      </c>
      <c r="I418" s="24">
        <v>0.8345588235294118</v>
      </c>
      <c r="J418" s="24">
        <v>0.16206482593037208</v>
      </c>
      <c r="K418" s="24">
        <v>0.81752701080432177</v>
      </c>
    </row>
    <row r="419" spans="1:11">
      <c r="A419" s="25" t="s">
        <v>53</v>
      </c>
      <c r="B419" s="24">
        <v>412</v>
      </c>
      <c r="C419" s="24">
        <v>355</v>
      </c>
      <c r="D419" s="24">
        <v>1</v>
      </c>
      <c r="E419" s="24">
        <v>4</v>
      </c>
      <c r="F419" s="24">
        <v>4</v>
      </c>
      <c r="G419" s="24">
        <v>0.85194174757281549</v>
      </c>
      <c r="H419" s="24">
        <v>9.7087378640776691E-3</v>
      </c>
      <c r="I419" s="24">
        <v>0.86029411764705876</v>
      </c>
      <c r="J419" s="24">
        <v>0.13834951456310685</v>
      </c>
      <c r="K419" s="24">
        <v>0.85194174757281549</v>
      </c>
    </row>
    <row r="420" spans="1:11">
      <c r="A420" s="25" t="s">
        <v>54</v>
      </c>
      <c r="B420" s="24">
        <v>421</v>
      </c>
      <c r="C420" s="24">
        <v>336</v>
      </c>
      <c r="D420" s="24">
        <v>5</v>
      </c>
      <c r="E420" s="24">
        <v>13</v>
      </c>
      <c r="F420" s="24">
        <v>6</v>
      </c>
      <c r="G420" s="24">
        <v>0.78384798099762465</v>
      </c>
      <c r="H420" s="24">
        <v>3.0878859857482184E-2</v>
      </c>
      <c r="I420" s="24">
        <v>0.80882352941176461</v>
      </c>
      <c r="J420" s="24">
        <v>0.18527315914489317</v>
      </c>
      <c r="K420" s="24">
        <v>0.78384798099762465</v>
      </c>
    </row>
    <row r="421" spans="1:11">
      <c r="A421" s="25" t="s">
        <v>52</v>
      </c>
      <c r="B421" s="24">
        <v>833</v>
      </c>
      <c r="C421" s="24">
        <v>691</v>
      </c>
      <c r="D421" s="24">
        <v>6</v>
      </c>
      <c r="E421" s="24">
        <v>17</v>
      </c>
      <c r="F421" s="24">
        <v>10</v>
      </c>
      <c r="G421" s="24">
        <v>0.81752701080432177</v>
      </c>
      <c r="H421" s="24">
        <v>2.0408163265306121E-2</v>
      </c>
      <c r="I421" s="24">
        <v>0.8345588235294118</v>
      </c>
      <c r="J421" s="24">
        <v>0.16206482593037208</v>
      </c>
      <c r="K421" s="24">
        <v>0.81752701080432177</v>
      </c>
    </row>
    <row r="422" spans="1:11">
      <c r="A422" s="23">
        <v>11</v>
      </c>
      <c r="B422" s="24">
        <v>1384</v>
      </c>
      <c r="C422" s="24">
        <v>1218</v>
      </c>
      <c r="D422" s="24">
        <v>6</v>
      </c>
      <c r="E422" s="24">
        <v>20</v>
      </c>
      <c r="F422" s="24">
        <v>16</v>
      </c>
      <c r="G422" s="24">
        <v>0.86849710982658956</v>
      </c>
      <c r="H422" s="24">
        <v>1.4450867052023121E-2</v>
      </c>
      <c r="I422" s="24">
        <v>0.88123167155425219</v>
      </c>
      <c r="J422" s="24">
        <v>0.11705202312138729</v>
      </c>
      <c r="K422" s="24">
        <v>0.86849710982658956</v>
      </c>
    </row>
    <row r="423" spans="1:11">
      <c r="A423" s="25" t="s">
        <v>53</v>
      </c>
      <c r="B423" s="24">
        <v>374</v>
      </c>
      <c r="C423" s="24">
        <v>332</v>
      </c>
      <c r="D423" s="24">
        <v>1</v>
      </c>
      <c r="E423" s="24">
        <v>4</v>
      </c>
      <c r="F423" s="24">
        <v>8</v>
      </c>
      <c r="G423" s="24">
        <v>0.86631016042780751</v>
      </c>
      <c r="H423" s="24">
        <v>1.06951871657754E-2</v>
      </c>
      <c r="I423" s="24">
        <v>0.87567567567567572</v>
      </c>
      <c r="J423" s="24">
        <v>0.12299465240641705</v>
      </c>
      <c r="K423" s="24">
        <v>0.86631016042780751</v>
      </c>
    </row>
    <row r="424" spans="1:11">
      <c r="A424" s="25" t="s">
        <v>54</v>
      </c>
      <c r="B424" s="24">
        <v>318</v>
      </c>
      <c r="C424" s="24">
        <v>277</v>
      </c>
      <c r="D424" s="24">
        <v>2</v>
      </c>
      <c r="E424" s="24">
        <v>6</v>
      </c>
      <c r="F424" s="24"/>
      <c r="G424" s="24">
        <v>0.87106918238993714</v>
      </c>
      <c r="H424" s="24">
        <v>1.8867924528301886E-2</v>
      </c>
      <c r="I424" s="24">
        <v>0.88782051282051289</v>
      </c>
      <c r="J424" s="24">
        <v>0.11006289308176098</v>
      </c>
      <c r="K424" s="24">
        <v>0.87106918238993714</v>
      </c>
    </row>
    <row r="425" spans="1:11">
      <c r="A425" s="25" t="s">
        <v>52</v>
      </c>
      <c r="B425" s="24">
        <v>692</v>
      </c>
      <c r="C425" s="24">
        <v>609</v>
      </c>
      <c r="D425" s="24">
        <v>3</v>
      </c>
      <c r="E425" s="24">
        <v>10</v>
      </c>
      <c r="F425" s="24">
        <v>8</v>
      </c>
      <c r="G425" s="24">
        <v>0.86849710982658956</v>
      </c>
      <c r="H425" s="24">
        <v>1.4450867052023121E-2</v>
      </c>
      <c r="I425" s="24">
        <v>0.88123167155425219</v>
      </c>
      <c r="J425" s="24">
        <v>0.11705202312138729</v>
      </c>
      <c r="K425" s="24">
        <v>0.86849710982658956</v>
      </c>
    </row>
    <row r="426" spans="1:11">
      <c r="A426" s="23">
        <v>12</v>
      </c>
      <c r="B426" s="24">
        <v>1196</v>
      </c>
      <c r="C426" s="24"/>
      <c r="D426" s="24"/>
      <c r="E426" s="24">
        <v>16</v>
      </c>
      <c r="F426" s="24"/>
      <c r="G426" s="24">
        <v>0</v>
      </c>
      <c r="H426" s="24">
        <v>1.3377926421404682E-2</v>
      </c>
      <c r="I426" s="24">
        <v>0</v>
      </c>
      <c r="J426" s="24">
        <v>0.98662207357859533</v>
      </c>
      <c r="K426" s="24">
        <v>0</v>
      </c>
    </row>
    <row r="427" spans="1:11">
      <c r="A427" s="25" t="s">
        <v>53</v>
      </c>
      <c r="B427" s="24">
        <v>306</v>
      </c>
      <c r="C427" s="24"/>
      <c r="D427" s="24"/>
      <c r="E427" s="24">
        <v>8</v>
      </c>
      <c r="F427" s="24"/>
      <c r="G427" s="24">
        <v>0</v>
      </c>
      <c r="H427" s="24">
        <v>2.6143790849673203E-2</v>
      </c>
      <c r="I427" s="24">
        <v>0</v>
      </c>
      <c r="J427" s="24">
        <v>0.97385620915032678</v>
      </c>
      <c r="K427" s="24">
        <v>0</v>
      </c>
    </row>
    <row r="428" spans="1:11">
      <c r="A428" s="25" t="s">
        <v>54</v>
      </c>
      <c r="B428" s="24">
        <v>292</v>
      </c>
      <c r="C428" s="24"/>
      <c r="D428" s="24"/>
      <c r="E428" s="24"/>
      <c r="F428" s="24"/>
      <c r="G428" s="24">
        <v>0</v>
      </c>
      <c r="H428" s="24">
        <v>0</v>
      </c>
      <c r="I428" s="24">
        <v>0</v>
      </c>
      <c r="J428" s="24">
        <v>1</v>
      </c>
      <c r="K428" s="24">
        <v>0</v>
      </c>
    </row>
    <row r="429" spans="1:11">
      <c r="A429" s="25" t="s">
        <v>52</v>
      </c>
      <c r="B429" s="24">
        <v>598</v>
      </c>
      <c r="C429" s="24"/>
      <c r="D429" s="24"/>
      <c r="E429" s="24">
        <v>8</v>
      </c>
      <c r="F429" s="24"/>
      <c r="G429" s="24">
        <v>0</v>
      </c>
      <c r="H429" s="24">
        <v>1.3377926421404682E-2</v>
      </c>
      <c r="I429" s="24">
        <v>0</v>
      </c>
      <c r="J429" s="24">
        <v>0.98662207357859533</v>
      </c>
      <c r="K429" s="24">
        <v>0</v>
      </c>
    </row>
    <row r="430" spans="1:11">
      <c r="A430" s="21">
        <v>2020</v>
      </c>
      <c r="B430" s="24">
        <v>27258</v>
      </c>
      <c r="C430" s="24"/>
      <c r="D430" s="24">
        <v>624</v>
      </c>
      <c r="E430" s="24"/>
      <c r="F430" s="24"/>
      <c r="G430" s="24">
        <v>0</v>
      </c>
      <c r="H430" s="24">
        <v>0</v>
      </c>
      <c r="I430" s="24">
        <v>0</v>
      </c>
      <c r="J430" s="24">
        <v>1</v>
      </c>
      <c r="K430" s="24">
        <v>0</v>
      </c>
    </row>
    <row r="431" spans="1:11">
      <c r="A431" s="23">
        <v>-1</v>
      </c>
      <c r="B431" s="24">
        <v>374</v>
      </c>
      <c r="C431" s="24"/>
      <c r="D431" s="24">
        <v>8</v>
      </c>
      <c r="E431" s="24"/>
      <c r="F431" s="24"/>
      <c r="G431" s="24">
        <v>0</v>
      </c>
      <c r="H431" s="24">
        <v>0</v>
      </c>
      <c r="I431" s="24">
        <v>0</v>
      </c>
      <c r="J431" s="24">
        <v>1</v>
      </c>
      <c r="K431" s="24">
        <v>0</v>
      </c>
    </row>
    <row r="432" spans="1:11">
      <c r="A432" s="25" t="s">
        <v>53</v>
      </c>
      <c r="B432" s="24">
        <v>107</v>
      </c>
      <c r="C432" s="24"/>
      <c r="D432" s="24">
        <v>2</v>
      </c>
      <c r="E432" s="24"/>
      <c r="F432" s="24"/>
      <c r="G432" s="24">
        <v>0</v>
      </c>
      <c r="H432" s="24">
        <v>0</v>
      </c>
      <c r="I432" s="24">
        <v>0</v>
      </c>
      <c r="J432" s="24">
        <v>1</v>
      </c>
      <c r="K432" s="24">
        <v>0</v>
      </c>
    </row>
    <row r="433" spans="1:11">
      <c r="A433" s="25" t="s">
        <v>54</v>
      </c>
      <c r="B433" s="24">
        <v>80</v>
      </c>
      <c r="C433" s="24"/>
      <c r="D433" s="24">
        <v>2</v>
      </c>
      <c r="E433" s="24"/>
      <c r="F433" s="24"/>
      <c r="G433" s="24">
        <v>0</v>
      </c>
      <c r="H433" s="24">
        <v>0</v>
      </c>
      <c r="I433" s="24">
        <v>0</v>
      </c>
      <c r="J433" s="24">
        <v>1</v>
      </c>
      <c r="K433" s="24">
        <v>0</v>
      </c>
    </row>
    <row r="434" spans="1:11">
      <c r="A434" s="25" t="s">
        <v>52</v>
      </c>
      <c r="B434" s="24">
        <v>187</v>
      </c>
      <c r="C434" s="24"/>
      <c r="D434" s="24">
        <v>4</v>
      </c>
      <c r="E434" s="24"/>
      <c r="F434" s="24"/>
      <c r="G434" s="24">
        <v>0</v>
      </c>
      <c r="H434" s="24">
        <v>0</v>
      </c>
      <c r="I434" s="24">
        <v>0</v>
      </c>
      <c r="J434" s="24">
        <v>1</v>
      </c>
      <c r="K434" s="24">
        <v>0</v>
      </c>
    </row>
    <row r="435" spans="1:11">
      <c r="A435" s="23">
        <v>0</v>
      </c>
      <c r="B435" s="24">
        <v>1984</v>
      </c>
      <c r="C435" s="24"/>
      <c r="D435" s="24">
        <v>14</v>
      </c>
      <c r="E435" s="24"/>
      <c r="F435" s="24"/>
      <c r="G435" s="24">
        <v>0</v>
      </c>
      <c r="H435" s="24">
        <v>0</v>
      </c>
      <c r="I435" s="24">
        <v>0</v>
      </c>
      <c r="J435" s="24">
        <v>1</v>
      </c>
      <c r="K435" s="24">
        <v>0</v>
      </c>
    </row>
    <row r="436" spans="1:11">
      <c r="A436" s="25" t="s">
        <v>53</v>
      </c>
      <c r="B436" s="24">
        <v>449</v>
      </c>
      <c r="C436" s="24"/>
      <c r="D436" s="24">
        <v>4</v>
      </c>
      <c r="E436" s="24"/>
      <c r="F436" s="24"/>
      <c r="G436" s="24">
        <v>0</v>
      </c>
      <c r="H436" s="24">
        <v>0</v>
      </c>
      <c r="I436" s="24">
        <v>0</v>
      </c>
      <c r="J436" s="24">
        <v>1</v>
      </c>
      <c r="K436" s="24">
        <v>0</v>
      </c>
    </row>
    <row r="437" spans="1:11">
      <c r="A437" s="25" t="s">
        <v>54</v>
      </c>
      <c r="B437" s="24">
        <v>543</v>
      </c>
      <c r="C437" s="24"/>
      <c r="D437" s="24">
        <v>3</v>
      </c>
      <c r="E437" s="24"/>
      <c r="F437" s="24"/>
      <c r="G437" s="24">
        <v>0</v>
      </c>
      <c r="H437" s="24">
        <v>0</v>
      </c>
      <c r="I437" s="24">
        <v>0</v>
      </c>
      <c r="J437" s="24">
        <v>1</v>
      </c>
      <c r="K437" s="24">
        <v>0</v>
      </c>
    </row>
    <row r="438" spans="1:11">
      <c r="A438" s="25" t="s">
        <v>52</v>
      </c>
      <c r="B438" s="24">
        <v>992</v>
      </c>
      <c r="C438" s="24"/>
      <c r="D438" s="24">
        <v>7</v>
      </c>
      <c r="E438" s="24"/>
      <c r="F438" s="24"/>
      <c r="G438" s="24">
        <v>0</v>
      </c>
      <c r="H438" s="24">
        <v>0</v>
      </c>
      <c r="I438" s="24">
        <v>0</v>
      </c>
      <c r="J438" s="24">
        <v>1</v>
      </c>
      <c r="K438" s="24">
        <v>0</v>
      </c>
    </row>
    <row r="439" spans="1:11">
      <c r="A439" s="23">
        <v>1</v>
      </c>
      <c r="B439" s="24">
        <v>2138</v>
      </c>
      <c r="C439" s="24"/>
      <c r="D439" s="24">
        <v>74</v>
      </c>
      <c r="E439" s="24"/>
      <c r="F439" s="24"/>
      <c r="G439" s="24">
        <v>0</v>
      </c>
      <c r="H439" s="24">
        <v>0</v>
      </c>
      <c r="I439" s="24">
        <v>0</v>
      </c>
      <c r="J439" s="24">
        <v>1</v>
      </c>
      <c r="K439" s="24">
        <v>0</v>
      </c>
    </row>
    <row r="440" spans="1:11">
      <c r="A440" s="25" t="s">
        <v>53</v>
      </c>
      <c r="B440" s="24">
        <v>515</v>
      </c>
      <c r="C440" s="24"/>
      <c r="D440" s="24">
        <v>13</v>
      </c>
      <c r="E440" s="24"/>
      <c r="F440" s="24"/>
      <c r="G440" s="24">
        <v>0</v>
      </c>
      <c r="H440" s="24">
        <v>0</v>
      </c>
      <c r="I440" s="24">
        <v>0</v>
      </c>
      <c r="J440" s="24">
        <v>1</v>
      </c>
      <c r="K440" s="24">
        <v>0</v>
      </c>
    </row>
    <row r="441" spans="1:11">
      <c r="A441" s="25" t="s">
        <v>54</v>
      </c>
      <c r="B441" s="24">
        <v>554</v>
      </c>
      <c r="C441" s="24"/>
      <c r="D441" s="24">
        <v>24</v>
      </c>
      <c r="E441" s="24"/>
      <c r="F441" s="24"/>
      <c r="G441" s="24">
        <v>0</v>
      </c>
      <c r="H441" s="24">
        <v>0</v>
      </c>
      <c r="I441" s="24">
        <v>0</v>
      </c>
      <c r="J441" s="24">
        <v>1</v>
      </c>
      <c r="K441" s="24">
        <v>0</v>
      </c>
    </row>
    <row r="442" spans="1:11">
      <c r="A442" s="25" t="s">
        <v>52</v>
      </c>
      <c r="B442" s="24">
        <v>1069</v>
      </c>
      <c r="C442" s="24"/>
      <c r="D442" s="24">
        <v>37</v>
      </c>
      <c r="E442" s="24"/>
      <c r="F442" s="24"/>
      <c r="G442" s="24">
        <v>0</v>
      </c>
      <c r="H442" s="24">
        <v>0</v>
      </c>
      <c r="I442" s="24">
        <v>0</v>
      </c>
      <c r="J442" s="24">
        <v>1</v>
      </c>
      <c r="K442" s="24">
        <v>0</v>
      </c>
    </row>
    <row r="443" spans="1:11">
      <c r="A443" s="23">
        <v>2</v>
      </c>
      <c r="B443" s="24">
        <v>2264</v>
      </c>
      <c r="C443" s="24"/>
      <c r="D443" s="24">
        <v>96</v>
      </c>
      <c r="E443" s="24"/>
      <c r="F443" s="24"/>
      <c r="G443" s="24">
        <v>0</v>
      </c>
      <c r="H443" s="24">
        <v>0</v>
      </c>
      <c r="I443" s="24">
        <v>0</v>
      </c>
      <c r="J443" s="24">
        <v>1</v>
      </c>
      <c r="K443" s="24">
        <v>0</v>
      </c>
    </row>
    <row r="444" spans="1:11">
      <c r="A444" s="25" t="s">
        <v>53</v>
      </c>
      <c r="B444" s="24">
        <v>551</v>
      </c>
      <c r="C444" s="24"/>
      <c r="D444" s="24">
        <v>18</v>
      </c>
      <c r="E444" s="24"/>
      <c r="F444" s="24"/>
      <c r="G444" s="24">
        <v>0</v>
      </c>
      <c r="H444" s="24">
        <v>0</v>
      </c>
      <c r="I444" s="24">
        <v>0</v>
      </c>
      <c r="J444" s="24">
        <v>1</v>
      </c>
      <c r="K444" s="24">
        <v>0</v>
      </c>
    </row>
    <row r="445" spans="1:11">
      <c r="A445" s="25" t="s">
        <v>54</v>
      </c>
      <c r="B445" s="24">
        <v>581</v>
      </c>
      <c r="C445" s="24"/>
      <c r="D445" s="24">
        <v>30</v>
      </c>
      <c r="E445" s="24"/>
      <c r="F445" s="24"/>
      <c r="G445" s="24">
        <v>0</v>
      </c>
      <c r="H445" s="24">
        <v>0</v>
      </c>
      <c r="I445" s="24">
        <v>0</v>
      </c>
      <c r="J445" s="24">
        <v>1</v>
      </c>
      <c r="K445" s="24">
        <v>0</v>
      </c>
    </row>
    <row r="446" spans="1:11">
      <c r="A446" s="25" t="s">
        <v>52</v>
      </c>
      <c r="B446" s="24">
        <v>1132</v>
      </c>
      <c r="C446" s="24"/>
      <c r="D446" s="24">
        <v>48</v>
      </c>
      <c r="E446" s="24"/>
      <c r="F446" s="24"/>
      <c r="G446" s="24">
        <v>0</v>
      </c>
      <c r="H446" s="24">
        <v>0</v>
      </c>
      <c r="I446" s="24">
        <v>0</v>
      </c>
      <c r="J446" s="24">
        <v>1</v>
      </c>
      <c r="K446" s="24">
        <v>0</v>
      </c>
    </row>
    <row r="447" spans="1:11">
      <c r="A447" s="23">
        <v>3</v>
      </c>
      <c r="B447" s="24">
        <v>2286</v>
      </c>
      <c r="C447" s="24"/>
      <c r="D447" s="24">
        <v>88</v>
      </c>
      <c r="E447" s="24"/>
      <c r="F447" s="24"/>
      <c r="G447" s="24">
        <v>0</v>
      </c>
      <c r="H447" s="24">
        <v>0</v>
      </c>
      <c r="I447" s="24">
        <v>0</v>
      </c>
      <c r="J447" s="24">
        <v>1</v>
      </c>
      <c r="K447" s="24">
        <v>0</v>
      </c>
    </row>
    <row r="448" spans="1:11">
      <c r="A448" s="25" t="s">
        <v>53</v>
      </c>
      <c r="B448" s="24">
        <v>540</v>
      </c>
      <c r="C448" s="24"/>
      <c r="D448" s="24">
        <v>16</v>
      </c>
      <c r="E448" s="24"/>
      <c r="F448" s="24"/>
      <c r="G448" s="24">
        <v>0</v>
      </c>
      <c r="H448" s="24">
        <v>0</v>
      </c>
      <c r="I448" s="24">
        <v>0</v>
      </c>
      <c r="J448" s="24">
        <v>1</v>
      </c>
      <c r="K448" s="24">
        <v>0</v>
      </c>
    </row>
    <row r="449" spans="1:11">
      <c r="A449" s="25" t="s">
        <v>54</v>
      </c>
      <c r="B449" s="24">
        <v>603</v>
      </c>
      <c r="C449" s="24"/>
      <c r="D449" s="24">
        <v>28</v>
      </c>
      <c r="E449" s="24"/>
      <c r="F449" s="24"/>
      <c r="G449" s="24">
        <v>0</v>
      </c>
      <c r="H449" s="24">
        <v>0</v>
      </c>
      <c r="I449" s="24">
        <v>0</v>
      </c>
      <c r="J449" s="24">
        <v>1</v>
      </c>
      <c r="K449" s="24">
        <v>0</v>
      </c>
    </row>
    <row r="450" spans="1:11">
      <c r="A450" s="25" t="s">
        <v>52</v>
      </c>
      <c r="B450" s="24">
        <v>1143</v>
      </c>
      <c r="C450" s="24"/>
      <c r="D450" s="24">
        <v>44</v>
      </c>
      <c r="E450" s="24"/>
      <c r="F450" s="24"/>
      <c r="G450" s="24">
        <v>0</v>
      </c>
      <c r="H450" s="24">
        <v>0</v>
      </c>
      <c r="I450" s="24">
        <v>0</v>
      </c>
      <c r="J450" s="24">
        <v>1</v>
      </c>
      <c r="K450" s="24">
        <v>0</v>
      </c>
    </row>
    <row r="451" spans="1:11">
      <c r="A451" s="23">
        <v>4</v>
      </c>
      <c r="B451" s="24">
        <v>2180</v>
      </c>
      <c r="C451" s="24"/>
      <c r="D451" s="24">
        <v>70</v>
      </c>
      <c r="E451" s="24"/>
      <c r="F451" s="24"/>
      <c r="G451" s="24">
        <v>0</v>
      </c>
      <c r="H451" s="24">
        <v>0</v>
      </c>
      <c r="I451" s="24">
        <v>0</v>
      </c>
      <c r="J451" s="24">
        <v>1</v>
      </c>
      <c r="K451" s="24">
        <v>0</v>
      </c>
    </row>
    <row r="452" spans="1:11">
      <c r="A452" s="25" t="s">
        <v>53</v>
      </c>
      <c r="B452" s="24">
        <v>506</v>
      </c>
      <c r="C452" s="24"/>
      <c r="D452" s="24">
        <v>13</v>
      </c>
      <c r="E452" s="24"/>
      <c r="F452" s="24"/>
      <c r="G452" s="24">
        <v>0</v>
      </c>
      <c r="H452" s="24">
        <v>0</v>
      </c>
      <c r="I452" s="24">
        <v>0</v>
      </c>
      <c r="J452" s="24">
        <v>1</v>
      </c>
      <c r="K452" s="24">
        <v>0</v>
      </c>
    </row>
    <row r="453" spans="1:11">
      <c r="A453" s="25" t="s">
        <v>54</v>
      </c>
      <c r="B453" s="24">
        <v>584</v>
      </c>
      <c r="C453" s="24"/>
      <c r="D453" s="24">
        <v>22</v>
      </c>
      <c r="E453" s="24"/>
      <c r="F453" s="24"/>
      <c r="G453" s="24">
        <v>0</v>
      </c>
      <c r="H453" s="24">
        <v>0</v>
      </c>
      <c r="I453" s="24">
        <v>0</v>
      </c>
      <c r="J453" s="24">
        <v>1</v>
      </c>
      <c r="K453" s="24">
        <v>0</v>
      </c>
    </row>
    <row r="454" spans="1:11">
      <c r="A454" s="25" t="s">
        <v>52</v>
      </c>
      <c r="B454" s="24">
        <v>1090</v>
      </c>
      <c r="C454" s="24"/>
      <c r="D454" s="24">
        <v>35</v>
      </c>
      <c r="E454" s="24"/>
      <c r="F454" s="24"/>
      <c r="G454" s="24">
        <v>0</v>
      </c>
      <c r="H454" s="24">
        <v>0</v>
      </c>
      <c r="I454" s="24">
        <v>0</v>
      </c>
      <c r="J454" s="24">
        <v>1</v>
      </c>
      <c r="K454" s="24">
        <v>0</v>
      </c>
    </row>
    <row r="455" spans="1:11">
      <c r="A455" s="23">
        <v>5</v>
      </c>
      <c r="B455" s="24">
        <v>2356</v>
      </c>
      <c r="C455" s="24"/>
      <c r="D455" s="24">
        <v>78</v>
      </c>
      <c r="E455" s="24"/>
      <c r="F455" s="24"/>
      <c r="G455" s="24">
        <v>0</v>
      </c>
      <c r="H455" s="24">
        <v>0</v>
      </c>
      <c r="I455" s="24">
        <v>0</v>
      </c>
      <c r="J455" s="24">
        <v>1</v>
      </c>
      <c r="K455" s="24">
        <v>0</v>
      </c>
    </row>
    <row r="456" spans="1:11">
      <c r="A456" s="25" t="s">
        <v>53</v>
      </c>
      <c r="B456" s="24">
        <v>557</v>
      </c>
      <c r="C456" s="24"/>
      <c r="D456" s="24">
        <v>12</v>
      </c>
      <c r="E456" s="24"/>
      <c r="F456" s="24"/>
      <c r="G456" s="24">
        <v>0</v>
      </c>
      <c r="H456" s="24">
        <v>0</v>
      </c>
      <c r="I456" s="24">
        <v>0</v>
      </c>
      <c r="J456" s="24">
        <v>1</v>
      </c>
      <c r="K456" s="24">
        <v>0</v>
      </c>
    </row>
    <row r="457" spans="1:11">
      <c r="A457" s="25" t="s">
        <v>54</v>
      </c>
      <c r="B457" s="24">
        <v>621</v>
      </c>
      <c r="C457" s="24"/>
      <c r="D457" s="24">
        <v>27</v>
      </c>
      <c r="E457" s="24"/>
      <c r="F457" s="24"/>
      <c r="G457" s="24">
        <v>0</v>
      </c>
      <c r="H457" s="24">
        <v>0</v>
      </c>
      <c r="I457" s="24">
        <v>0</v>
      </c>
      <c r="J457" s="24">
        <v>1</v>
      </c>
      <c r="K457" s="24">
        <v>0</v>
      </c>
    </row>
    <row r="458" spans="1:11">
      <c r="A458" s="25" t="s">
        <v>52</v>
      </c>
      <c r="B458" s="24">
        <v>1178</v>
      </c>
      <c r="C458" s="24"/>
      <c r="D458" s="24">
        <v>39</v>
      </c>
      <c r="E458" s="24"/>
      <c r="F458" s="24"/>
      <c r="G458" s="24">
        <v>0</v>
      </c>
      <c r="H458" s="24">
        <v>0</v>
      </c>
      <c r="I458" s="24">
        <v>0</v>
      </c>
      <c r="J458" s="24">
        <v>1</v>
      </c>
      <c r="K458" s="24">
        <v>0</v>
      </c>
    </row>
    <row r="459" spans="1:11">
      <c r="A459" s="23">
        <v>6</v>
      </c>
      <c r="B459" s="24">
        <v>2236</v>
      </c>
      <c r="C459" s="24"/>
      <c r="D459" s="24">
        <v>38</v>
      </c>
      <c r="E459" s="24"/>
      <c r="F459" s="24"/>
      <c r="G459" s="24">
        <v>0</v>
      </c>
      <c r="H459" s="24">
        <v>0</v>
      </c>
      <c r="I459" s="24">
        <v>0</v>
      </c>
      <c r="J459" s="24">
        <v>1</v>
      </c>
      <c r="K459" s="24">
        <v>0</v>
      </c>
    </row>
    <row r="460" spans="1:11">
      <c r="A460" s="25" t="s">
        <v>53</v>
      </c>
      <c r="B460" s="24">
        <v>556</v>
      </c>
      <c r="C460" s="24"/>
      <c r="D460" s="24">
        <v>8</v>
      </c>
      <c r="E460" s="24"/>
      <c r="F460" s="24"/>
      <c r="G460" s="24">
        <v>0</v>
      </c>
      <c r="H460" s="24">
        <v>0</v>
      </c>
      <c r="I460" s="24">
        <v>0</v>
      </c>
      <c r="J460" s="24">
        <v>1</v>
      </c>
      <c r="K460" s="24">
        <v>0</v>
      </c>
    </row>
    <row r="461" spans="1:11">
      <c r="A461" s="25" t="s">
        <v>54</v>
      </c>
      <c r="B461" s="24">
        <v>562</v>
      </c>
      <c r="C461" s="24"/>
      <c r="D461" s="24">
        <v>11</v>
      </c>
      <c r="E461" s="24"/>
      <c r="F461" s="24"/>
      <c r="G461" s="24">
        <v>0</v>
      </c>
      <c r="H461" s="24">
        <v>0</v>
      </c>
      <c r="I461" s="24">
        <v>0</v>
      </c>
      <c r="J461" s="24">
        <v>1</v>
      </c>
      <c r="K461" s="24">
        <v>0</v>
      </c>
    </row>
    <row r="462" spans="1:11">
      <c r="A462" s="25" t="s">
        <v>52</v>
      </c>
      <c r="B462" s="24">
        <v>1118</v>
      </c>
      <c r="C462" s="24"/>
      <c r="D462" s="24">
        <v>19</v>
      </c>
      <c r="E462" s="24"/>
      <c r="F462" s="24"/>
      <c r="G462" s="24">
        <v>0</v>
      </c>
      <c r="H462" s="24">
        <v>0</v>
      </c>
      <c r="I462" s="24">
        <v>0</v>
      </c>
      <c r="J462" s="24">
        <v>1</v>
      </c>
      <c r="K462" s="24">
        <v>0</v>
      </c>
    </row>
    <row r="463" spans="1:11">
      <c r="A463" s="23">
        <v>7</v>
      </c>
      <c r="B463" s="24">
        <v>2252</v>
      </c>
      <c r="C463" s="24"/>
      <c r="D463" s="24">
        <v>30</v>
      </c>
      <c r="E463" s="24"/>
      <c r="F463" s="24"/>
      <c r="G463" s="24">
        <v>0</v>
      </c>
      <c r="H463" s="24">
        <v>0</v>
      </c>
      <c r="I463" s="24">
        <v>0</v>
      </c>
      <c r="J463" s="24">
        <v>1</v>
      </c>
      <c r="K463" s="24">
        <v>0</v>
      </c>
    </row>
    <row r="464" spans="1:11">
      <c r="A464" s="25" t="s">
        <v>53</v>
      </c>
      <c r="B464" s="24">
        <v>560</v>
      </c>
      <c r="C464" s="24"/>
      <c r="D464" s="24">
        <v>2</v>
      </c>
      <c r="E464" s="24"/>
      <c r="F464" s="24"/>
      <c r="G464" s="24">
        <v>0</v>
      </c>
      <c r="H464" s="24">
        <v>0</v>
      </c>
      <c r="I464" s="24">
        <v>0</v>
      </c>
      <c r="J464" s="24">
        <v>1</v>
      </c>
      <c r="K464" s="24">
        <v>0</v>
      </c>
    </row>
    <row r="465" spans="1:11">
      <c r="A465" s="25" t="s">
        <v>54</v>
      </c>
      <c r="B465" s="24">
        <v>566</v>
      </c>
      <c r="C465" s="24"/>
      <c r="D465" s="24">
        <v>13</v>
      </c>
      <c r="E465" s="24"/>
      <c r="F465" s="24"/>
      <c r="G465" s="24">
        <v>0</v>
      </c>
      <c r="H465" s="24">
        <v>0</v>
      </c>
      <c r="I465" s="24">
        <v>0</v>
      </c>
      <c r="J465" s="24">
        <v>1</v>
      </c>
      <c r="K465" s="24">
        <v>0</v>
      </c>
    </row>
    <row r="466" spans="1:11">
      <c r="A466" s="25" t="s">
        <v>52</v>
      </c>
      <c r="B466" s="24">
        <v>1126</v>
      </c>
      <c r="C466" s="24"/>
      <c r="D466" s="24">
        <v>15</v>
      </c>
      <c r="E466" s="24"/>
      <c r="F466" s="24"/>
      <c r="G466" s="24">
        <v>0</v>
      </c>
      <c r="H466" s="24">
        <v>0</v>
      </c>
      <c r="I466" s="24">
        <v>0</v>
      </c>
      <c r="J466" s="24">
        <v>1</v>
      </c>
      <c r="K466" s="24">
        <v>0</v>
      </c>
    </row>
    <row r="467" spans="1:11">
      <c r="A467" s="23">
        <v>8</v>
      </c>
      <c r="B467" s="24">
        <v>3040</v>
      </c>
      <c r="C467" s="24"/>
      <c r="D467" s="24">
        <v>24</v>
      </c>
      <c r="E467" s="24"/>
      <c r="F467" s="24"/>
      <c r="G467" s="24">
        <v>0</v>
      </c>
      <c r="H467" s="24">
        <v>0</v>
      </c>
      <c r="I467" s="24">
        <v>0</v>
      </c>
      <c r="J467" s="24">
        <v>1</v>
      </c>
      <c r="K467" s="24">
        <v>0</v>
      </c>
    </row>
    <row r="468" spans="1:11">
      <c r="A468" s="25" t="s">
        <v>53</v>
      </c>
      <c r="B468" s="24">
        <v>793</v>
      </c>
      <c r="C468" s="24"/>
      <c r="D468" s="24">
        <v>6</v>
      </c>
      <c r="E468" s="24"/>
      <c r="F468" s="24"/>
      <c r="G468" s="24">
        <v>0</v>
      </c>
      <c r="H468" s="24">
        <v>0</v>
      </c>
      <c r="I468" s="24">
        <v>0</v>
      </c>
      <c r="J468" s="24">
        <v>1</v>
      </c>
      <c r="K468" s="24">
        <v>0</v>
      </c>
    </row>
    <row r="469" spans="1:11">
      <c r="A469" s="25" t="s">
        <v>54</v>
      </c>
      <c r="B469" s="24">
        <v>727</v>
      </c>
      <c r="C469" s="24"/>
      <c r="D469" s="24">
        <v>6</v>
      </c>
      <c r="E469" s="24"/>
      <c r="F469" s="24"/>
      <c r="G469" s="24">
        <v>0</v>
      </c>
      <c r="H469" s="24">
        <v>0</v>
      </c>
      <c r="I469" s="24">
        <v>0</v>
      </c>
      <c r="J469" s="24">
        <v>1</v>
      </c>
      <c r="K469" s="24">
        <v>0</v>
      </c>
    </row>
    <row r="470" spans="1:11">
      <c r="A470" s="25" t="s">
        <v>52</v>
      </c>
      <c r="B470" s="24">
        <v>1520</v>
      </c>
      <c r="C470" s="24"/>
      <c r="D470" s="24">
        <v>12</v>
      </c>
      <c r="E470" s="24"/>
      <c r="F470" s="24"/>
      <c r="G470" s="24">
        <v>0</v>
      </c>
      <c r="H470" s="24">
        <v>0</v>
      </c>
      <c r="I470" s="24">
        <v>0</v>
      </c>
      <c r="J470" s="24">
        <v>1</v>
      </c>
      <c r="K470" s="24">
        <v>0</v>
      </c>
    </row>
    <row r="471" spans="1:11">
      <c r="A471" s="23">
        <v>9</v>
      </c>
      <c r="B471" s="24">
        <v>1892</v>
      </c>
      <c r="C471" s="24"/>
      <c r="D471" s="24">
        <v>34</v>
      </c>
      <c r="E471" s="24"/>
      <c r="F471" s="24"/>
      <c r="G471" s="24">
        <v>0</v>
      </c>
      <c r="H471" s="24">
        <v>0</v>
      </c>
      <c r="I471" s="24">
        <v>0</v>
      </c>
      <c r="J471" s="24">
        <v>1</v>
      </c>
      <c r="K471" s="24">
        <v>0</v>
      </c>
    </row>
    <row r="472" spans="1:11">
      <c r="A472" s="25" t="s">
        <v>53</v>
      </c>
      <c r="B472" s="24">
        <v>488</v>
      </c>
      <c r="C472" s="24"/>
      <c r="D472" s="24">
        <v>7</v>
      </c>
      <c r="E472" s="24"/>
      <c r="F472" s="24"/>
      <c r="G472" s="24">
        <v>0</v>
      </c>
      <c r="H472" s="24">
        <v>0</v>
      </c>
      <c r="I472" s="24">
        <v>0</v>
      </c>
      <c r="J472" s="24">
        <v>1</v>
      </c>
      <c r="K472" s="24">
        <v>0</v>
      </c>
    </row>
    <row r="473" spans="1:11">
      <c r="A473" s="25" t="s">
        <v>54</v>
      </c>
      <c r="B473" s="24">
        <v>458</v>
      </c>
      <c r="C473" s="24"/>
      <c r="D473" s="24">
        <v>10</v>
      </c>
      <c r="E473" s="24"/>
      <c r="F473" s="24"/>
      <c r="G473" s="24">
        <v>0</v>
      </c>
      <c r="H473" s="24">
        <v>0</v>
      </c>
      <c r="I473" s="24">
        <v>0</v>
      </c>
      <c r="J473" s="24">
        <v>1</v>
      </c>
      <c r="K473" s="24">
        <v>0</v>
      </c>
    </row>
    <row r="474" spans="1:11">
      <c r="A474" s="25" t="s">
        <v>52</v>
      </c>
      <c r="B474" s="24">
        <v>946</v>
      </c>
      <c r="C474" s="24"/>
      <c r="D474" s="24">
        <v>17</v>
      </c>
      <c r="E474" s="24"/>
      <c r="F474" s="24"/>
      <c r="G474" s="24">
        <v>0</v>
      </c>
      <c r="H474" s="24">
        <v>0</v>
      </c>
      <c r="I474" s="24">
        <v>0</v>
      </c>
      <c r="J474" s="24">
        <v>1</v>
      </c>
      <c r="K474" s="24">
        <v>0</v>
      </c>
    </row>
    <row r="475" spans="1:11">
      <c r="A475" s="23">
        <v>10</v>
      </c>
      <c r="B475" s="24">
        <v>1656</v>
      </c>
      <c r="C475" s="24"/>
      <c r="D475" s="24">
        <v>34</v>
      </c>
      <c r="E475" s="24"/>
      <c r="F475" s="24"/>
      <c r="G475" s="24">
        <v>0</v>
      </c>
      <c r="H475" s="24">
        <v>0</v>
      </c>
      <c r="I475" s="24">
        <v>0</v>
      </c>
      <c r="J475" s="24">
        <v>1</v>
      </c>
      <c r="K475" s="24">
        <v>0</v>
      </c>
    </row>
    <row r="476" spans="1:11">
      <c r="A476" s="25" t="s">
        <v>53</v>
      </c>
      <c r="B476" s="24">
        <v>418</v>
      </c>
      <c r="C476" s="24"/>
      <c r="D476" s="24">
        <v>4</v>
      </c>
      <c r="E476" s="24"/>
      <c r="F476" s="24"/>
      <c r="G476" s="24">
        <v>0</v>
      </c>
      <c r="H476" s="24">
        <v>0</v>
      </c>
      <c r="I476" s="24">
        <v>0</v>
      </c>
      <c r="J476" s="24">
        <v>1</v>
      </c>
      <c r="K476" s="24">
        <v>0</v>
      </c>
    </row>
    <row r="477" spans="1:11">
      <c r="A477" s="25" t="s">
        <v>54</v>
      </c>
      <c r="B477" s="24">
        <v>410</v>
      </c>
      <c r="C477" s="24"/>
      <c r="D477" s="24">
        <v>13</v>
      </c>
      <c r="E477" s="24"/>
      <c r="F477" s="24"/>
      <c r="G477" s="24">
        <v>0</v>
      </c>
      <c r="H477" s="24">
        <v>0</v>
      </c>
      <c r="I477" s="24">
        <v>0</v>
      </c>
      <c r="J477" s="24">
        <v>1</v>
      </c>
      <c r="K477" s="24">
        <v>0</v>
      </c>
    </row>
    <row r="478" spans="1:11">
      <c r="A478" s="25" t="s">
        <v>52</v>
      </c>
      <c r="B478" s="24">
        <v>828</v>
      </c>
      <c r="C478" s="24"/>
      <c r="D478" s="24">
        <v>17</v>
      </c>
      <c r="E478" s="24"/>
      <c r="F478" s="24"/>
      <c r="G478" s="24">
        <v>0</v>
      </c>
      <c r="H478" s="24">
        <v>0</v>
      </c>
      <c r="I478" s="24">
        <v>0</v>
      </c>
      <c r="J478" s="24">
        <v>1</v>
      </c>
      <c r="K478" s="24">
        <v>0</v>
      </c>
    </row>
    <row r="479" spans="1:11">
      <c r="A479" s="23">
        <v>11</v>
      </c>
      <c r="B479" s="24">
        <v>1382</v>
      </c>
      <c r="C479" s="24"/>
      <c r="D479" s="24">
        <v>20</v>
      </c>
      <c r="E479" s="24"/>
      <c r="F479" s="24"/>
      <c r="G479" s="24">
        <v>0</v>
      </c>
      <c r="H479" s="24">
        <v>0</v>
      </c>
      <c r="I479" s="24">
        <v>0</v>
      </c>
      <c r="J479" s="24">
        <v>1</v>
      </c>
      <c r="K479" s="24">
        <v>0</v>
      </c>
    </row>
    <row r="480" spans="1:11">
      <c r="A480" s="25" t="s">
        <v>53</v>
      </c>
      <c r="B480" s="24">
        <v>355</v>
      </c>
      <c r="C480" s="24"/>
      <c r="D480" s="24">
        <v>4</v>
      </c>
      <c r="E480" s="24"/>
      <c r="F480" s="24"/>
      <c r="G480" s="24">
        <v>0</v>
      </c>
      <c r="H480" s="24">
        <v>0</v>
      </c>
      <c r="I480" s="24">
        <v>0</v>
      </c>
      <c r="J480" s="24">
        <v>1</v>
      </c>
      <c r="K480" s="24">
        <v>0</v>
      </c>
    </row>
    <row r="481" spans="1:11">
      <c r="A481" s="25" t="s">
        <v>54</v>
      </c>
      <c r="B481" s="24">
        <v>336</v>
      </c>
      <c r="C481" s="24"/>
      <c r="D481" s="24">
        <v>6</v>
      </c>
      <c r="E481" s="24"/>
      <c r="F481" s="24"/>
      <c r="G481" s="24">
        <v>0</v>
      </c>
      <c r="H481" s="24">
        <v>0</v>
      </c>
      <c r="I481" s="24">
        <v>0</v>
      </c>
      <c r="J481" s="24">
        <v>1</v>
      </c>
      <c r="K481" s="24">
        <v>0</v>
      </c>
    </row>
    <row r="482" spans="1:11">
      <c r="A482" s="25" t="s">
        <v>52</v>
      </c>
      <c r="B482" s="24">
        <v>691</v>
      </c>
      <c r="C482" s="24"/>
      <c r="D482" s="24">
        <v>10</v>
      </c>
      <c r="E482" s="24"/>
      <c r="F482" s="24"/>
      <c r="G482" s="24">
        <v>0</v>
      </c>
      <c r="H482" s="24">
        <v>0</v>
      </c>
      <c r="I482" s="24">
        <v>0</v>
      </c>
      <c r="J482" s="24">
        <v>1</v>
      </c>
      <c r="K482" s="24">
        <v>0</v>
      </c>
    </row>
    <row r="483" spans="1:11">
      <c r="A483" s="23">
        <v>12</v>
      </c>
      <c r="B483" s="24">
        <v>1218</v>
      </c>
      <c r="C483" s="24"/>
      <c r="D483" s="24">
        <v>16</v>
      </c>
      <c r="E483" s="24"/>
      <c r="F483" s="24"/>
      <c r="G483" s="24">
        <v>0</v>
      </c>
      <c r="H483" s="24">
        <v>0</v>
      </c>
      <c r="I483" s="24">
        <v>0</v>
      </c>
      <c r="J483" s="24">
        <v>1</v>
      </c>
      <c r="K483" s="24">
        <v>0</v>
      </c>
    </row>
    <row r="484" spans="1:11">
      <c r="A484" s="25" t="s">
        <v>53</v>
      </c>
      <c r="B484" s="24">
        <v>332</v>
      </c>
      <c r="C484" s="24"/>
      <c r="D484" s="24">
        <v>8</v>
      </c>
      <c r="E484" s="24"/>
      <c r="F484" s="24"/>
      <c r="G484" s="24">
        <v>0</v>
      </c>
      <c r="H484" s="24">
        <v>0</v>
      </c>
      <c r="I484" s="24">
        <v>0</v>
      </c>
      <c r="J484" s="24">
        <v>1</v>
      </c>
      <c r="K484" s="24">
        <v>0</v>
      </c>
    </row>
    <row r="485" spans="1:11">
      <c r="A485" s="25" t="s">
        <v>54</v>
      </c>
      <c r="B485" s="24">
        <v>277</v>
      </c>
      <c r="C485" s="24"/>
      <c r="D485" s="24"/>
      <c r="E485" s="24"/>
      <c r="F485" s="24"/>
      <c r="G485" s="24">
        <v>0</v>
      </c>
      <c r="H485" s="24">
        <v>0</v>
      </c>
      <c r="I485" s="24">
        <v>0</v>
      </c>
      <c r="J485" s="24">
        <v>1</v>
      </c>
      <c r="K485" s="24">
        <v>0</v>
      </c>
    </row>
    <row r="486" spans="1:11">
      <c r="A486" s="25" t="s">
        <v>52</v>
      </c>
      <c r="B486" s="24">
        <v>609</v>
      </c>
      <c r="C486" s="24"/>
      <c r="D486" s="24">
        <v>8</v>
      </c>
      <c r="E486" s="24"/>
      <c r="F486" s="24"/>
      <c r="G486" s="24">
        <v>0</v>
      </c>
      <c r="H486" s="24">
        <v>0</v>
      </c>
      <c r="I486" s="24">
        <v>0</v>
      </c>
      <c r="J486" s="24">
        <v>1</v>
      </c>
      <c r="K486" s="24">
        <v>0</v>
      </c>
    </row>
    <row r="487" spans="1:11">
      <c r="A487" s="21" t="s">
        <v>2</v>
      </c>
      <c r="B487" s="24">
        <v>227298</v>
      </c>
      <c r="C487" s="24">
        <v>200362</v>
      </c>
      <c r="D487" s="24">
        <v>5672</v>
      </c>
      <c r="E487" s="24">
        <v>5084</v>
      </c>
      <c r="F487" s="24">
        <v>5084</v>
      </c>
      <c r="G487" s="24">
        <v>0.85912766500365156</v>
      </c>
      <c r="H487" s="24">
        <v>2.2367112777059189E-2</v>
      </c>
      <c r="I487" s="24">
        <v>0.87878351499005458</v>
      </c>
      <c r="J487" s="24">
        <v>0.11850522221928927</v>
      </c>
      <c r="K487" s="24">
        <v>0.85912766500365156</v>
      </c>
    </row>
  </sheetData>
  <mergeCells count="8">
    <mergeCell ref="AW40:AW43"/>
    <mergeCell ref="AL42:AN42"/>
    <mergeCell ref="AL35:AN35"/>
    <mergeCell ref="AW6:AW13"/>
    <mergeCell ref="AW14:AW17"/>
    <mergeCell ref="AW19:AW26"/>
    <mergeCell ref="AW27:AW30"/>
    <mergeCell ref="AW32:AW39"/>
  </mergeCell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102"/>
  <sheetViews>
    <sheetView showGridLines="0" tabSelected="1" topLeftCell="BR1" workbookViewId="0">
      <selection activeCell="CA4" sqref="CA4:CA15"/>
    </sheetView>
  </sheetViews>
  <sheetFormatPr defaultColWidth="9.1328125" defaultRowHeight="11.25"/>
  <cols>
    <col min="1" max="1" width="12.265625" style="2" customWidth="1"/>
    <col min="2" max="2" width="6" style="2" customWidth="1"/>
    <col min="3" max="3" width="4.1328125" style="2" customWidth="1"/>
    <col min="4" max="4" width="10.265625" style="2" bestFit="1" customWidth="1"/>
    <col min="5" max="7" width="9.1328125" style="2"/>
    <col min="8" max="8" width="12.265625" style="2" bestFit="1" customWidth="1"/>
    <col min="9" max="10" width="4.1328125" style="2" customWidth="1"/>
    <col min="11" max="16" width="3.33203125" style="2" customWidth="1"/>
    <col min="17" max="17" width="4.1328125" style="2" customWidth="1"/>
    <col min="18" max="21" width="3.33203125" style="2" customWidth="1"/>
    <col min="22" max="24" width="4.1328125" style="2" customWidth="1"/>
    <col min="25" max="32" width="3.33203125" style="2" customWidth="1"/>
    <col min="33" max="34" width="2.53125" style="2" customWidth="1"/>
    <col min="35" max="35" width="5.265625" style="2" customWidth="1"/>
    <col min="36" max="38" width="9.1328125" style="2"/>
    <col min="39" max="39" width="11.9296875" style="2" customWidth="1"/>
    <col min="40" max="40" width="12.9296875" style="2" customWidth="1"/>
    <col min="41" max="41" width="4.265625" style="2" customWidth="1"/>
    <col min="42" max="42" width="8.796875" style="2" customWidth="1"/>
    <col min="43" max="43" width="9.1328125" style="2"/>
    <col min="44" max="44" width="11.9296875" style="2" customWidth="1"/>
    <col min="45" max="46" width="4.1328125" style="2" customWidth="1"/>
    <col min="47" max="48" width="3.33203125" style="2" customWidth="1"/>
    <col min="49" max="49" width="8.796875" style="2" customWidth="1"/>
    <col min="50" max="50" width="5.265625" style="2" customWidth="1"/>
    <col min="51" max="51" width="8.796875" style="2" customWidth="1"/>
    <col min="52" max="54" width="9.1328125" style="2"/>
    <col min="55" max="55" width="10.53125" style="2" customWidth="1"/>
    <col min="56" max="56" width="17.46484375" style="2" customWidth="1"/>
    <col min="57" max="57" width="3.33203125" style="2" customWidth="1"/>
    <col min="58" max="58" width="17.46484375" style="2" customWidth="1"/>
    <col min="59" max="59" width="3.33203125" style="2" customWidth="1"/>
    <col min="60" max="60" width="21.3984375" style="2" customWidth="1"/>
    <col min="61" max="62" width="9.1328125" style="2"/>
    <col min="63" max="63" width="3.796875" style="2" customWidth="1"/>
    <col min="64" max="64" width="24.59765625" style="2" customWidth="1"/>
    <col min="65" max="65" width="3.33203125" style="2" customWidth="1"/>
    <col min="66" max="66" width="24.59765625" style="2" customWidth="1"/>
    <col min="67" max="67" width="3.33203125" style="2" customWidth="1"/>
    <col min="68" max="68" width="17.46484375" style="2" customWidth="1"/>
    <col min="69" max="69" width="1.9296875" style="2" customWidth="1"/>
    <col min="70" max="70" width="3.86328125" style="2" customWidth="1"/>
    <col min="71" max="71" width="3.33203125" style="2" customWidth="1"/>
    <col min="72" max="72" width="5.265625" style="2" customWidth="1"/>
    <col min="73" max="73" width="3.86328125" style="2" customWidth="1"/>
    <col min="74" max="74" width="3.33203125" style="2" customWidth="1"/>
    <col min="75" max="75" width="6.06640625" style="2" customWidth="1"/>
    <col min="76" max="77" width="9.1328125" style="2"/>
    <col min="78" max="78" width="16.59765625" style="2" customWidth="1"/>
    <col min="79" max="79" width="6" style="2" customWidth="1"/>
    <col min="80" max="80" width="5" style="2" customWidth="1"/>
    <col min="81" max="81" width="28.53125" style="2" customWidth="1"/>
    <col min="82" max="82" width="5.33203125" style="2" customWidth="1"/>
    <col min="83" max="83" width="9.1328125" style="2"/>
    <col min="84" max="87" width="3.73046875" style="2" bestFit="1" customWidth="1"/>
    <col min="88" max="89" width="4.53125" style="2" bestFit="1" customWidth="1"/>
    <col min="90" max="90" width="3.73046875" style="2" bestFit="1" customWidth="1"/>
    <col min="91" max="91" width="4.19921875" style="2" bestFit="1" customWidth="1"/>
    <col min="92" max="92" width="3.73046875" style="2" bestFit="1" customWidth="1"/>
    <col min="93" max="93" width="4.53125" style="2" bestFit="1" customWidth="1"/>
    <col min="94" max="94" width="4.19921875" style="2" bestFit="1" customWidth="1"/>
    <col min="95" max="95" width="4.53125" style="2" bestFit="1" customWidth="1"/>
    <col min="96" max="97" width="5" style="2" bestFit="1" customWidth="1"/>
    <col min="98" max="105" width="4.53125" style="2" bestFit="1" customWidth="1"/>
    <col min="106" max="107" width="9.1328125" style="2"/>
    <col min="108" max="108" width="10.6640625" style="2" customWidth="1"/>
    <col min="109" max="113" width="3.73046875" style="2" customWidth="1"/>
    <col min="114" max="114" width="4.19921875" style="2" customWidth="1"/>
    <col min="115" max="115" width="5" style="2" customWidth="1"/>
    <col min="116" max="116" width="4.53125" style="2" customWidth="1"/>
    <col min="117" max="117" width="3.73046875" style="2" customWidth="1"/>
    <col min="118" max="118" width="4.53125" style="2" customWidth="1"/>
    <col min="119" max="119" width="4.19921875" style="2" customWidth="1"/>
    <col min="120" max="120" width="4.53125" style="2" customWidth="1"/>
    <col min="121" max="122" width="5" style="2" customWidth="1"/>
    <col min="123" max="124" width="4.53125" style="2" customWidth="1"/>
    <col min="125" max="125" width="9.1328125" style="2"/>
    <col min="126" max="126" width="3.796875" style="2" customWidth="1"/>
    <col min="127" max="127" width="15.265625" style="2" customWidth="1"/>
    <col min="128" max="132" width="4.53125" style="2" customWidth="1"/>
    <col min="133" max="133" width="3.73046875" style="2" customWidth="1"/>
    <col min="134" max="134" width="4.19921875" style="2" customWidth="1"/>
    <col min="135" max="135" width="3.73046875" style="2" customWidth="1"/>
    <col min="136" max="136" width="4.53125" style="2" customWidth="1"/>
    <col min="137" max="137" width="4.19921875" style="2" customWidth="1"/>
    <col min="138" max="138" width="4.53125" style="2" customWidth="1"/>
    <col min="139" max="140" width="5" style="2" customWidth="1"/>
    <col min="141" max="142" width="4.53125" style="2" customWidth="1"/>
    <col min="143" max="148" width="9.1328125" style="2"/>
    <col min="149" max="149" width="16.59765625" style="2" customWidth="1"/>
    <col min="150" max="150" width="6" style="2" customWidth="1"/>
    <col min="151" max="151" width="3.73046875" style="2" customWidth="1"/>
    <col min="152" max="152" width="28.53125" style="2" customWidth="1"/>
    <col min="153" max="153" width="5.33203125" style="2" customWidth="1"/>
    <col min="154" max="154" width="16.59765625" style="2" customWidth="1"/>
    <col min="155" max="176" width="3.73046875" style="2" customWidth="1"/>
    <col min="177" max="16384" width="9.1328125" style="2"/>
  </cols>
  <sheetData>
    <row r="1" spans="1:176" ht="14.25">
      <c r="A1" s="20" t="s">
        <v>16</v>
      </c>
      <c r="B1" s="21">
        <v>2019</v>
      </c>
      <c r="H1"/>
      <c r="I1"/>
      <c r="AM1" s="33" t="s">
        <v>16</v>
      </c>
      <c r="AN1" s="17">
        <v>2019</v>
      </c>
      <c r="AO1" s="17"/>
      <c r="AP1" s="17"/>
      <c r="BC1" s="33" t="s">
        <v>16</v>
      </c>
      <c r="BD1" s="17">
        <v>2019</v>
      </c>
      <c r="BZ1" s="33" t="s">
        <v>16</v>
      </c>
      <c r="CA1" s="17">
        <v>2019</v>
      </c>
      <c r="ES1" s="33" t="s">
        <v>16</v>
      </c>
      <c r="ET1" s="17">
        <v>2019</v>
      </c>
    </row>
    <row r="2" spans="1:176" ht="14.25">
      <c r="BZ2"/>
      <c r="CA2"/>
      <c r="CB2"/>
      <c r="CC2"/>
      <c r="CD2"/>
      <c r="CE2" s="33" t="s">
        <v>86</v>
      </c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D2" s="33" t="s">
        <v>97</v>
      </c>
      <c r="DM2"/>
      <c r="DN2"/>
      <c r="DO2"/>
      <c r="DP2"/>
      <c r="DQ2"/>
      <c r="DR2"/>
      <c r="DS2"/>
      <c r="DT2"/>
      <c r="DU2"/>
      <c r="DW2" s="2" t="s">
        <v>95</v>
      </c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S2"/>
      <c r="ET2"/>
      <c r="EU2"/>
      <c r="EV2"/>
      <c r="EW2"/>
      <c r="EX2" s="33" t="s">
        <v>89</v>
      </c>
    </row>
    <row r="3" spans="1:176" ht="14.25">
      <c r="A3" s="20" t="s">
        <v>66</v>
      </c>
      <c r="B3" s="19"/>
      <c r="C3" s="19"/>
      <c r="D3"/>
      <c r="H3" s="20" t="s">
        <v>66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/>
      <c r="AM3" s="33" t="s">
        <v>67</v>
      </c>
      <c r="AN3" s="33" t="s">
        <v>24</v>
      </c>
      <c r="AR3" s="33" t="s">
        <v>67</v>
      </c>
      <c r="AW3"/>
      <c r="AX3"/>
      <c r="AY3"/>
      <c r="BD3" s="33" t="s">
        <v>24</v>
      </c>
      <c r="BH3"/>
      <c r="BL3" s="38" t="s">
        <v>68</v>
      </c>
      <c r="BM3" s="38"/>
      <c r="BN3" s="38" t="s">
        <v>69</v>
      </c>
      <c r="BO3" s="38"/>
      <c r="BP3"/>
      <c r="BQ3"/>
      <c r="BR3"/>
      <c r="BS3"/>
      <c r="BT3"/>
      <c r="BU3"/>
      <c r="BV3"/>
      <c r="BW3"/>
      <c r="BZ3" s="33" t="s">
        <v>87</v>
      </c>
      <c r="CC3"/>
      <c r="CD3"/>
      <c r="CF3" s="36">
        <v>1</v>
      </c>
      <c r="CG3" s="36"/>
      <c r="CH3" s="36">
        <v>2</v>
      </c>
      <c r="CI3" s="36"/>
      <c r="CJ3" s="36">
        <v>3</v>
      </c>
      <c r="CK3" s="36"/>
      <c r="CL3" s="36">
        <v>4</v>
      </c>
      <c r="CM3" s="36"/>
      <c r="CN3" s="36">
        <v>5</v>
      </c>
      <c r="CO3" s="36"/>
      <c r="CP3" s="36">
        <v>6</v>
      </c>
      <c r="CQ3" s="36"/>
      <c r="CR3" s="36">
        <v>7</v>
      </c>
      <c r="CS3" s="36"/>
      <c r="CT3" s="36">
        <v>8</v>
      </c>
      <c r="CU3" s="36"/>
      <c r="CV3" s="36">
        <v>9</v>
      </c>
      <c r="CW3" s="36"/>
      <c r="CX3" s="36">
        <v>10</v>
      </c>
      <c r="CY3" s="36"/>
      <c r="CZ3" s="36">
        <v>11</v>
      </c>
      <c r="DA3" s="36"/>
      <c r="DE3" s="2">
        <v>1</v>
      </c>
      <c r="DF3" s="2">
        <v>2</v>
      </c>
      <c r="DG3" s="2">
        <v>3</v>
      </c>
      <c r="DH3" s="2">
        <v>4</v>
      </c>
      <c r="DI3" s="2">
        <v>5</v>
      </c>
      <c r="DJ3" s="2">
        <v>6</v>
      </c>
      <c r="DK3" s="2">
        <v>7</v>
      </c>
      <c r="DL3" s="2">
        <v>8</v>
      </c>
      <c r="DM3"/>
      <c r="DN3"/>
      <c r="DO3"/>
      <c r="DP3"/>
      <c r="DQ3"/>
      <c r="DR3"/>
      <c r="DS3"/>
      <c r="DT3"/>
      <c r="DU3"/>
      <c r="DV3" s="17">
        <v>2016</v>
      </c>
      <c r="DW3" s="35">
        <v>3.654182649907284</v>
      </c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S3" s="33" t="s">
        <v>88</v>
      </c>
      <c r="EV3"/>
      <c r="EW3"/>
      <c r="EY3" s="38" t="s">
        <v>90</v>
      </c>
      <c r="EZ3" s="38"/>
      <c r="FA3" s="38">
        <v>2</v>
      </c>
      <c r="FB3" s="38"/>
      <c r="FC3" s="38">
        <v>3</v>
      </c>
      <c r="FD3" s="38"/>
      <c r="FE3" s="38">
        <v>4</v>
      </c>
      <c r="FF3" s="38"/>
      <c r="FG3" s="38">
        <v>5</v>
      </c>
      <c r="FH3" s="38"/>
      <c r="FI3" s="38">
        <v>6</v>
      </c>
      <c r="FJ3" s="38"/>
      <c r="FK3" s="38">
        <v>7</v>
      </c>
      <c r="FL3" s="38"/>
      <c r="FM3" s="38">
        <v>8</v>
      </c>
      <c r="FN3" s="38"/>
      <c r="FO3" s="38">
        <v>9</v>
      </c>
      <c r="FP3" s="38"/>
      <c r="FQ3" s="38">
        <v>10</v>
      </c>
      <c r="FR3" s="38"/>
      <c r="FS3" s="38">
        <v>11</v>
      </c>
      <c r="FT3" s="38"/>
    </row>
    <row r="4" spans="1:176" ht="14.25">
      <c r="A4" s="19"/>
      <c r="B4" s="19" t="s">
        <v>54</v>
      </c>
      <c r="C4" s="19" t="s">
        <v>53</v>
      </c>
      <c r="D4"/>
      <c r="H4" s="19"/>
      <c r="I4" s="19">
        <v>0</v>
      </c>
      <c r="J4" s="19"/>
      <c r="K4" s="19">
        <v>1</v>
      </c>
      <c r="L4" s="19"/>
      <c r="M4" s="19">
        <v>2</v>
      </c>
      <c r="N4" s="19"/>
      <c r="O4" s="19">
        <v>3</v>
      </c>
      <c r="P4" s="19"/>
      <c r="Q4" s="19">
        <v>4</v>
      </c>
      <c r="R4" s="19"/>
      <c r="S4" s="19">
        <v>5</v>
      </c>
      <c r="T4" s="19"/>
      <c r="U4" s="19">
        <v>6</v>
      </c>
      <c r="V4" s="19"/>
      <c r="W4" s="19">
        <v>7</v>
      </c>
      <c r="X4" s="19"/>
      <c r="Y4" s="19">
        <v>8</v>
      </c>
      <c r="Z4" s="19"/>
      <c r="AA4" s="19">
        <v>9</v>
      </c>
      <c r="AB4" s="19"/>
      <c r="AC4" s="19">
        <v>10</v>
      </c>
      <c r="AD4" s="19"/>
      <c r="AE4" s="19">
        <v>11</v>
      </c>
      <c r="AF4" s="19"/>
      <c r="AG4" s="19">
        <v>12</v>
      </c>
      <c r="AH4" s="19"/>
      <c r="AI4"/>
      <c r="AM4" s="33" t="s">
        <v>1</v>
      </c>
      <c r="AN4" s="2" t="s">
        <v>54</v>
      </c>
      <c r="AO4" s="2" t="s">
        <v>53</v>
      </c>
      <c r="AP4" s="2" t="s">
        <v>2</v>
      </c>
      <c r="AS4" s="2">
        <v>0</v>
      </c>
      <c r="AU4" s="2">
        <v>8</v>
      </c>
      <c r="AW4"/>
      <c r="AX4"/>
      <c r="AY4"/>
      <c r="BD4" s="2" t="s">
        <v>68</v>
      </c>
      <c r="BF4" s="2" t="s">
        <v>69</v>
      </c>
      <c r="BH4"/>
      <c r="BL4" s="38">
        <v>8</v>
      </c>
      <c r="BM4" s="38">
        <v>12</v>
      </c>
      <c r="BN4" s="38">
        <v>8</v>
      </c>
      <c r="BO4" s="38">
        <v>12</v>
      </c>
      <c r="BP4"/>
      <c r="BQ4"/>
      <c r="BR4"/>
      <c r="BS4"/>
      <c r="BT4"/>
      <c r="BU4"/>
      <c r="BV4"/>
      <c r="BW4"/>
      <c r="CA4" s="2" t="s">
        <v>54</v>
      </c>
      <c r="CB4" s="2" t="s">
        <v>53</v>
      </c>
      <c r="CC4"/>
      <c r="CD4"/>
      <c r="CE4" s="33"/>
      <c r="CF4" s="2" t="s">
        <v>53</v>
      </c>
      <c r="CG4" s="2" t="s">
        <v>54</v>
      </c>
      <c r="CH4" s="2" t="s">
        <v>53</v>
      </c>
      <c r="CI4" s="2" t="s">
        <v>54</v>
      </c>
      <c r="CJ4" s="2" t="s">
        <v>53</v>
      </c>
      <c r="CK4" s="2" t="s">
        <v>54</v>
      </c>
      <c r="CL4" s="2" t="s">
        <v>53</v>
      </c>
      <c r="CM4" s="2" t="s">
        <v>54</v>
      </c>
      <c r="CN4" s="2" t="s">
        <v>53</v>
      </c>
      <c r="CO4" s="2" t="s">
        <v>54</v>
      </c>
      <c r="CP4" s="2" t="s">
        <v>53</v>
      </c>
      <c r="CQ4" s="2" t="s">
        <v>54</v>
      </c>
      <c r="CR4" s="2" t="s">
        <v>53</v>
      </c>
      <c r="CS4" s="2" t="s">
        <v>54</v>
      </c>
      <c r="CT4" s="2" t="s">
        <v>53</v>
      </c>
      <c r="CU4" s="2" t="s">
        <v>54</v>
      </c>
      <c r="CV4" s="2" t="s">
        <v>53</v>
      </c>
      <c r="CW4" s="2" t="s">
        <v>54</v>
      </c>
      <c r="CX4" s="2" t="s">
        <v>53</v>
      </c>
      <c r="CY4" s="2" t="s">
        <v>54</v>
      </c>
      <c r="CZ4" s="2" t="s">
        <v>53</v>
      </c>
      <c r="DA4" s="2" t="s">
        <v>54</v>
      </c>
      <c r="DD4" s="17">
        <v>2016</v>
      </c>
      <c r="DE4" s="35">
        <v>2.2076082557668963E-2</v>
      </c>
      <c r="DF4" s="35">
        <v>5.8394718834279269E-2</v>
      </c>
      <c r="DG4" s="35">
        <v>9.1257122507122479E-2</v>
      </c>
      <c r="DH4" s="35">
        <v>1.2675506602072117E-2</v>
      </c>
      <c r="DI4" s="35">
        <v>7.0549800357745385E-2</v>
      </c>
      <c r="DJ4" s="35">
        <v>-9.1181050733546432E-4</v>
      </c>
      <c r="DK4" s="35">
        <v>-0.25933288660561382</v>
      </c>
      <c r="DL4" s="35">
        <v>0.30115344178478098</v>
      </c>
      <c r="DM4"/>
      <c r="DN4"/>
      <c r="DO4"/>
      <c r="DP4"/>
      <c r="DQ4"/>
      <c r="DR4"/>
      <c r="DS4"/>
      <c r="DT4"/>
      <c r="DU4"/>
      <c r="DV4" s="17">
        <v>2017</v>
      </c>
      <c r="DW4" s="35">
        <v>3.6485914554072569</v>
      </c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T4" s="2" t="s">
        <v>54</v>
      </c>
      <c r="EU4" s="2" t="s">
        <v>53</v>
      </c>
      <c r="EV4"/>
      <c r="EW4"/>
      <c r="EY4" s="38" t="s">
        <v>53</v>
      </c>
      <c r="EZ4" s="38" t="s">
        <v>54</v>
      </c>
      <c r="FA4" s="38" t="s">
        <v>53</v>
      </c>
      <c r="FB4" s="38" t="s">
        <v>54</v>
      </c>
      <c r="FC4" s="38" t="s">
        <v>53</v>
      </c>
      <c r="FD4" s="38" t="s">
        <v>54</v>
      </c>
      <c r="FE4" s="38" t="s">
        <v>53</v>
      </c>
      <c r="FF4" s="38" t="s">
        <v>54</v>
      </c>
      <c r="FG4" s="38" t="s">
        <v>53</v>
      </c>
      <c r="FH4" s="38" t="s">
        <v>54</v>
      </c>
      <c r="FI4" s="38" t="s">
        <v>53</v>
      </c>
      <c r="FJ4" s="38" t="s">
        <v>54</v>
      </c>
      <c r="FK4" s="38" t="s">
        <v>53</v>
      </c>
      <c r="FL4" s="38" t="s">
        <v>54</v>
      </c>
      <c r="FM4" s="38" t="s">
        <v>53</v>
      </c>
      <c r="FN4" s="38" t="s">
        <v>54</v>
      </c>
      <c r="FO4" s="38" t="s">
        <v>53</v>
      </c>
      <c r="FP4" s="38" t="s">
        <v>54</v>
      </c>
      <c r="FQ4" s="38" t="s">
        <v>53</v>
      </c>
      <c r="FR4" s="38" t="s">
        <v>54</v>
      </c>
      <c r="FS4" s="38" t="s">
        <v>53</v>
      </c>
      <c r="FT4" s="38" t="s">
        <v>54</v>
      </c>
    </row>
    <row r="5" spans="1:176" ht="14.25">
      <c r="A5" s="21">
        <v>0</v>
      </c>
      <c r="B5" s="22">
        <v>0.90443686006825941</v>
      </c>
      <c r="C5" s="22">
        <v>0.93482309124767227</v>
      </c>
      <c r="D5"/>
      <c r="H5" s="19"/>
      <c r="I5" s="19" t="s">
        <v>54</v>
      </c>
      <c r="J5" s="19" t="s">
        <v>53</v>
      </c>
      <c r="K5" s="19" t="s">
        <v>54</v>
      </c>
      <c r="L5" s="19" t="s">
        <v>53</v>
      </c>
      <c r="M5" s="19" t="s">
        <v>54</v>
      </c>
      <c r="N5" s="19" t="s">
        <v>53</v>
      </c>
      <c r="O5" s="19" t="s">
        <v>54</v>
      </c>
      <c r="P5" s="19" t="s">
        <v>53</v>
      </c>
      <c r="Q5" s="19" t="s">
        <v>54</v>
      </c>
      <c r="R5" s="19" t="s">
        <v>53</v>
      </c>
      <c r="S5" s="19" t="s">
        <v>54</v>
      </c>
      <c r="T5" s="19" t="s">
        <v>53</v>
      </c>
      <c r="U5" s="19" t="s">
        <v>54</v>
      </c>
      <c r="V5" s="19" t="s">
        <v>53</v>
      </c>
      <c r="W5" s="19" t="s">
        <v>54</v>
      </c>
      <c r="X5" s="19" t="s">
        <v>53</v>
      </c>
      <c r="Y5" s="19" t="s">
        <v>54</v>
      </c>
      <c r="Z5" s="19" t="s">
        <v>53</v>
      </c>
      <c r="AA5" s="19" t="s">
        <v>54</v>
      </c>
      <c r="AB5" s="19" t="s">
        <v>53</v>
      </c>
      <c r="AC5" s="19" t="s">
        <v>54</v>
      </c>
      <c r="AD5" s="19" t="s">
        <v>53</v>
      </c>
      <c r="AE5" s="19" t="s">
        <v>54</v>
      </c>
      <c r="AF5" s="19" t="s">
        <v>53</v>
      </c>
      <c r="AG5" s="19" t="s">
        <v>54</v>
      </c>
      <c r="AH5" s="19" t="s">
        <v>53</v>
      </c>
      <c r="AI5"/>
      <c r="AM5" s="17">
        <v>0</v>
      </c>
      <c r="AN5" s="34">
        <v>0.90443686006825941</v>
      </c>
      <c r="AO5" s="34">
        <v>0.93482309124767227</v>
      </c>
      <c r="AP5" s="34">
        <v>1.8392599513159316</v>
      </c>
      <c r="AS5" s="2" t="s">
        <v>54</v>
      </c>
      <c r="AT5" s="2" t="s">
        <v>53</v>
      </c>
      <c r="AU5" s="2" t="s">
        <v>54</v>
      </c>
      <c r="AV5" s="2" t="s">
        <v>53</v>
      </c>
      <c r="AW5"/>
      <c r="AX5"/>
      <c r="AY5"/>
      <c r="BC5" s="33" t="s">
        <v>1</v>
      </c>
      <c r="BD5" s="2" t="s">
        <v>54</v>
      </c>
      <c r="BE5" s="2" t="s">
        <v>53</v>
      </c>
      <c r="BF5" s="2" t="s">
        <v>54</v>
      </c>
      <c r="BG5" s="2" t="s">
        <v>53</v>
      </c>
      <c r="BH5"/>
      <c r="BK5" s="17">
        <v>2016</v>
      </c>
      <c r="BL5" s="34">
        <v>0.78495451365736435</v>
      </c>
      <c r="BM5" s="34">
        <v>0.27566817717857534</v>
      </c>
      <c r="BN5" s="34"/>
      <c r="BO5" s="34">
        <v>0.5088097690150879</v>
      </c>
      <c r="BP5"/>
      <c r="BQ5"/>
      <c r="BR5"/>
      <c r="BS5"/>
      <c r="BT5"/>
      <c r="BU5"/>
      <c r="BV5"/>
      <c r="BW5"/>
      <c r="BZ5" s="17">
        <v>0</v>
      </c>
      <c r="CA5" s="35">
        <v>9.0443686006825952E-2</v>
      </c>
      <c r="CB5" s="35">
        <v>5.7728119180633142E-2</v>
      </c>
      <c r="CC5"/>
      <c r="CD5"/>
      <c r="CE5" s="17">
        <v>2016</v>
      </c>
      <c r="CF5" s="35">
        <v>1.5580736543909346E-2</v>
      </c>
      <c r="CG5" s="35">
        <v>2.8571428571428581E-2</v>
      </c>
      <c r="CH5" s="35">
        <v>6.5088757396449703E-2</v>
      </c>
      <c r="CI5" s="35">
        <v>5.1700680272108834E-2</v>
      </c>
      <c r="CJ5" s="35">
        <v>7.8347578347578328E-2</v>
      </c>
      <c r="CK5" s="35">
        <v>0.10416666666666663</v>
      </c>
      <c r="CL5" s="35">
        <v>2.3916292974588971E-2</v>
      </c>
      <c r="CM5" s="35">
        <v>1.4347202295552641E-3</v>
      </c>
      <c r="CN5" s="35">
        <v>5.3110773899848307E-2</v>
      </c>
      <c r="CO5" s="35">
        <v>8.7988826815642462E-2</v>
      </c>
      <c r="CP5" s="35">
        <v>-1.0327022375215211E-2</v>
      </c>
      <c r="CQ5" s="35">
        <v>8.5034013605442826E-3</v>
      </c>
      <c r="CR5" s="35">
        <v>-0.25585585585585569</v>
      </c>
      <c r="CS5" s="35">
        <v>-0.26280991735537196</v>
      </c>
      <c r="CT5" s="35">
        <v>0.25993883792048922</v>
      </c>
      <c r="CU5" s="35">
        <v>0.34236804564907275</v>
      </c>
      <c r="CV5" s="35">
        <v>0.25862068965517249</v>
      </c>
      <c r="CW5" s="35">
        <v>0.21511627906976738</v>
      </c>
      <c r="CX5" s="35">
        <v>0.10792951541850215</v>
      </c>
      <c r="CY5" s="35">
        <v>0.15829145728643212</v>
      </c>
      <c r="CZ5" s="35">
        <v>0.19849246231155782</v>
      </c>
      <c r="DA5" s="35">
        <v>0.15406976744186041</v>
      </c>
      <c r="DD5" s="17">
        <v>2017</v>
      </c>
      <c r="DE5" s="35">
        <v>4.2966829688569019E-2</v>
      </c>
      <c r="DF5" s="35">
        <v>3.857562987765295E-2</v>
      </c>
      <c r="DG5" s="35">
        <v>5.8280170122275432E-2</v>
      </c>
      <c r="DH5" s="35">
        <v>5.1073542410239814E-2</v>
      </c>
      <c r="DI5" s="35">
        <v>5.8447024673439762E-2</v>
      </c>
      <c r="DJ5" s="35">
        <v>8.2705272255834072E-2</v>
      </c>
      <c r="DK5" s="35">
        <v>-0.23406533917055028</v>
      </c>
      <c r="DL5" s="35">
        <v>0.34932373510250847</v>
      </c>
      <c r="DM5"/>
      <c r="DN5"/>
      <c r="DO5"/>
      <c r="DP5"/>
      <c r="DQ5"/>
      <c r="DR5"/>
      <c r="DS5"/>
      <c r="DT5"/>
      <c r="DU5"/>
      <c r="DV5" s="17">
        <v>2018</v>
      </c>
      <c r="DW5" s="35">
        <v>3.0912605337575645</v>
      </c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S5" s="17">
        <v>1</v>
      </c>
      <c r="ET5" s="35">
        <v>3.870967741935484E-2</v>
      </c>
      <c r="EU5" s="35">
        <v>2.292768959435626E-2</v>
      </c>
      <c r="EV5"/>
      <c r="EW5"/>
      <c r="EX5" s="17">
        <v>2016</v>
      </c>
      <c r="EY5" s="35">
        <v>4.1076487252124649E-2</v>
      </c>
      <c r="EZ5" s="35">
        <v>4.2857142857142858E-2</v>
      </c>
      <c r="FA5" s="35">
        <v>2.9585798816568046E-2</v>
      </c>
      <c r="FB5" s="35">
        <v>5.0340136054421766E-2</v>
      </c>
      <c r="FC5" s="35">
        <v>2.1367521367521368E-2</v>
      </c>
      <c r="FD5" s="35">
        <v>3.125E-2</v>
      </c>
      <c r="FE5" s="35">
        <v>1.6442451420029897E-2</v>
      </c>
      <c r="FF5" s="35">
        <v>4.4476327116212341E-2</v>
      </c>
      <c r="FG5" s="35">
        <v>1.2139605462822459E-2</v>
      </c>
      <c r="FH5" s="35">
        <v>3.3519553072625698E-2</v>
      </c>
      <c r="FI5" s="35">
        <v>1.2048192771084338E-2</v>
      </c>
      <c r="FJ5" s="35">
        <v>3.5714285714285712E-2</v>
      </c>
      <c r="FK5" s="35">
        <v>7.2072072072072073E-3</v>
      </c>
      <c r="FL5" s="35">
        <v>3.3057851239669422E-2</v>
      </c>
      <c r="FM5" s="35">
        <v>9.1743119266055051E-3</v>
      </c>
      <c r="FN5" s="35">
        <v>1.2838801711840228E-2</v>
      </c>
      <c r="FO5" s="35">
        <v>7.6628352490421452E-3</v>
      </c>
      <c r="FP5" s="35">
        <v>2.7131782945736434E-2</v>
      </c>
      <c r="FQ5" s="35">
        <v>4.4052863436123352E-3</v>
      </c>
      <c r="FR5" s="35">
        <v>1.2562814070351759E-2</v>
      </c>
      <c r="FS5" s="35">
        <v>3.2663316582914576E-2</v>
      </c>
      <c r="FT5" s="35">
        <v>2.3255813953488372E-2</v>
      </c>
    </row>
    <row r="6" spans="1:176" ht="14.25">
      <c r="A6" s="21">
        <v>1</v>
      </c>
      <c r="B6" s="22">
        <v>0.8887096774193548</v>
      </c>
      <c r="C6" s="22">
        <v>0.94003527336860671</v>
      </c>
      <c r="D6"/>
      <c r="H6" s="21">
        <v>2016</v>
      </c>
      <c r="I6" s="22">
        <v>0.99688473520249221</v>
      </c>
      <c r="J6" s="22">
        <v>0.99821746880570406</v>
      </c>
      <c r="K6" s="22">
        <v>0.9285714285714286</v>
      </c>
      <c r="L6" s="22">
        <v>0.943342776203966</v>
      </c>
      <c r="M6" s="22">
        <v>0.89795918367346939</v>
      </c>
      <c r="N6" s="22">
        <v>0.90532544378698221</v>
      </c>
      <c r="O6" s="22">
        <v>0.86458333333333337</v>
      </c>
      <c r="P6" s="22">
        <v>0.90028490028490027</v>
      </c>
      <c r="Q6" s="22">
        <v>0.95408895265423244</v>
      </c>
      <c r="R6" s="22">
        <v>0.95964125560538116</v>
      </c>
      <c r="S6" s="22">
        <v>0.87849162011173187</v>
      </c>
      <c r="T6" s="22">
        <v>0.93474962063732925</v>
      </c>
      <c r="U6" s="22">
        <v>0.95578231292517002</v>
      </c>
      <c r="V6" s="22">
        <v>0.99827882960413084</v>
      </c>
      <c r="W6" s="22">
        <v>1.2297520661157024</v>
      </c>
      <c r="X6" s="22">
        <v>1.2486486486486486</v>
      </c>
      <c r="Y6" s="22">
        <v>0.64479315263908699</v>
      </c>
      <c r="Z6" s="22">
        <v>0.73088685015290522</v>
      </c>
      <c r="AA6" s="22">
        <v>0.75775193798449614</v>
      </c>
      <c r="AB6" s="22">
        <v>0.73371647509578541</v>
      </c>
      <c r="AC6" s="22">
        <v>0.82914572864321612</v>
      </c>
      <c r="AD6" s="22">
        <v>0.88766519823788548</v>
      </c>
      <c r="AE6" s="22">
        <v>0.82267441860465118</v>
      </c>
      <c r="AF6" s="22">
        <v>0.76884422110552764</v>
      </c>
      <c r="AG6" s="22">
        <v>0</v>
      </c>
      <c r="AH6" s="22">
        <v>0</v>
      </c>
      <c r="AI6"/>
      <c r="AM6" s="17">
        <v>8</v>
      </c>
      <c r="AN6" s="34">
        <v>0.61118690313778989</v>
      </c>
      <c r="AO6" s="34">
        <v>0.63877822045152721</v>
      </c>
      <c r="AP6" s="34">
        <v>1.249965123589317</v>
      </c>
      <c r="AR6" s="17">
        <v>2016</v>
      </c>
      <c r="AS6" s="34">
        <v>0.99688473520249221</v>
      </c>
      <c r="AT6" s="34">
        <v>0.99821746880570406</v>
      </c>
      <c r="AU6" s="34">
        <v>0.64479315263908699</v>
      </c>
      <c r="AV6" s="34">
        <v>0.73088685015290522</v>
      </c>
      <c r="AW6"/>
      <c r="AX6"/>
      <c r="AY6"/>
      <c r="BC6" s="17">
        <v>8</v>
      </c>
      <c r="BD6" s="34">
        <v>0.62132609948034734</v>
      </c>
      <c r="BE6" s="34">
        <v>0.80020400656094293</v>
      </c>
      <c r="BF6" s="34"/>
      <c r="BG6" s="34"/>
      <c r="BH6"/>
      <c r="BK6" s="17">
        <v>2017</v>
      </c>
      <c r="BL6" s="34">
        <v>0.76703768102674386</v>
      </c>
      <c r="BM6" s="34">
        <v>0.28696782998579007</v>
      </c>
      <c r="BN6" s="34"/>
      <c r="BO6" s="34">
        <v>0.5808078641393466</v>
      </c>
      <c r="BP6"/>
      <c r="BQ6"/>
      <c r="BR6"/>
      <c r="BS6"/>
      <c r="BT6"/>
      <c r="BU6"/>
      <c r="BV6"/>
      <c r="BW6"/>
      <c r="BZ6" s="17">
        <v>1</v>
      </c>
      <c r="CA6" s="35">
        <v>7.2580645161290369E-2</v>
      </c>
      <c r="CB6" s="35">
        <v>3.7037037037036979E-2</v>
      </c>
      <c r="CC6"/>
      <c r="CD6"/>
      <c r="CE6" s="17">
        <v>2017</v>
      </c>
      <c r="CF6" s="35">
        <v>4.4142614601018648E-2</v>
      </c>
      <c r="CG6" s="35">
        <v>4.179104477611939E-2</v>
      </c>
      <c r="CH6" s="35">
        <v>2.9154518950438302E-3</v>
      </c>
      <c r="CI6" s="35">
        <v>7.4235807860262071E-2</v>
      </c>
      <c r="CJ6" s="35">
        <v>3.0303030303030387E-2</v>
      </c>
      <c r="CK6" s="35">
        <v>8.6257309941520477E-2</v>
      </c>
      <c r="CL6" s="35">
        <v>5.754276827371696E-2</v>
      </c>
      <c r="CM6" s="35">
        <v>4.4604316546762668E-2</v>
      </c>
      <c r="CN6" s="35">
        <v>1.3846153846153841E-2</v>
      </c>
      <c r="CO6" s="35">
        <v>0.10304789550072568</v>
      </c>
      <c r="CP6" s="35">
        <v>5.6179775280898903E-2</v>
      </c>
      <c r="CQ6" s="35">
        <v>0.10923076923076924</v>
      </c>
      <c r="CR6" s="35">
        <v>-0.27397260273972601</v>
      </c>
      <c r="CS6" s="35">
        <v>-0.19415807560137455</v>
      </c>
      <c r="CT6" s="35">
        <v>0.35336194563662382</v>
      </c>
      <c r="CU6" s="35">
        <v>0.34528552456839312</v>
      </c>
      <c r="CV6" s="35">
        <v>0.14107883817427391</v>
      </c>
      <c r="CW6" s="35">
        <v>0.22103004291845496</v>
      </c>
      <c r="CX6" s="35">
        <v>0.1454545454545455</v>
      </c>
      <c r="CY6" s="35">
        <v>0.16414141414141414</v>
      </c>
      <c r="CZ6" s="35">
        <v>0.14182692307692313</v>
      </c>
      <c r="DA6" s="35">
        <v>0.13609467455621294</v>
      </c>
      <c r="DD6" s="17">
        <v>2018</v>
      </c>
      <c r="DE6" s="35">
        <v>4.3867004959720179E-2</v>
      </c>
      <c r="DF6" s="35">
        <v>4.7121140727572564E-2</v>
      </c>
      <c r="DG6" s="35">
        <v>5.0190361875111278E-2</v>
      </c>
      <c r="DH6" s="35">
        <v>2.8674953208234766E-3</v>
      </c>
      <c r="DI6" s="35">
        <v>3.5930079319690722E-2</v>
      </c>
      <c r="DJ6" s="35">
        <v>3.3117688762850039E-2</v>
      </c>
      <c r="DK6" s="35">
        <v>-0.28256223955550808</v>
      </c>
      <c r="DL6" s="35">
        <v>0.3460752688172043</v>
      </c>
      <c r="DM6"/>
      <c r="DN6"/>
      <c r="DO6"/>
      <c r="DP6"/>
      <c r="DQ6"/>
      <c r="DR6"/>
      <c r="DS6"/>
      <c r="DT6"/>
      <c r="DU6"/>
      <c r="DV6" s="17">
        <v>2019</v>
      </c>
      <c r="DW6" s="35">
        <v>3.8452730524133951</v>
      </c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S6" s="17">
        <v>2</v>
      </c>
      <c r="ET6" s="35">
        <v>4.6801872074882997E-2</v>
      </c>
      <c r="EU6" s="35">
        <v>3.125E-2</v>
      </c>
      <c r="EV6"/>
      <c r="EW6"/>
      <c r="EX6" s="17">
        <v>2017</v>
      </c>
      <c r="EY6" s="35">
        <v>1.3582342954159592E-2</v>
      </c>
      <c r="EZ6" s="35">
        <v>2.6865671641791045E-2</v>
      </c>
      <c r="FA6" s="35">
        <v>2.478134110787172E-2</v>
      </c>
      <c r="FB6" s="35">
        <v>4.2212518195050945E-2</v>
      </c>
      <c r="FC6" s="35">
        <v>1.4354066985645933E-2</v>
      </c>
      <c r="FD6" s="35">
        <v>3.5087719298245612E-2</v>
      </c>
      <c r="FE6" s="35">
        <v>6.2208398133748056E-3</v>
      </c>
      <c r="FF6" s="35">
        <v>3.0215827338129497E-2</v>
      </c>
      <c r="FG6" s="35">
        <v>1.8461538461538463E-2</v>
      </c>
      <c r="FH6" s="35">
        <v>1.741654571843251E-2</v>
      </c>
      <c r="FI6" s="35">
        <v>1.2841091492776886E-2</v>
      </c>
      <c r="FJ6" s="35">
        <v>2.1538461538461538E-2</v>
      </c>
      <c r="FK6" s="35">
        <v>1.3698630136986301E-2</v>
      </c>
      <c r="FL6" s="35">
        <v>1.3745704467353952E-2</v>
      </c>
      <c r="FM6" s="35">
        <v>1.1444921316165951E-2</v>
      </c>
      <c r="FN6" s="35">
        <v>1.7264276228419653E-2</v>
      </c>
      <c r="FO6" s="35">
        <v>2.0746887966804979E-3</v>
      </c>
      <c r="FP6" s="35">
        <v>1.0729613733905579E-2</v>
      </c>
      <c r="FQ6" s="35">
        <v>7.7922077922077922E-3</v>
      </c>
      <c r="FR6" s="35">
        <v>7.575757575757576E-3</v>
      </c>
      <c r="FS6" s="35">
        <v>9.6153846153846159E-3</v>
      </c>
      <c r="FT6" s="35">
        <v>5.9171597633136093E-3</v>
      </c>
    </row>
    <row r="7" spans="1:176" ht="14.25">
      <c r="A7" s="21">
        <v>2</v>
      </c>
      <c r="B7" s="22">
        <v>0.89703588143525737</v>
      </c>
      <c r="C7" s="22">
        <v>0.90972222222222221</v>
      </c>
      <c r="D7"/>
      <c r="H7" s="21">
        <v>2017</v>
      </c>
      <c r="I7" s="22">
        <v>1.0869565217391304</v>
      </c>
      <c r="J7" s="22">
        <v>1.0567375886524824</v>
      </c>
      <c r="K7" s="22">
        <v>0.93134328358208951</v>
      </c>
      <c r="L7" s="22">
        <v>0.94227504244482174</v>
      </c>
      <c r="M7" s="22">
        <v>0.88355167394468703</v>
      </c>
      <c r="N7" s="22">
        <v>0.9723032069970845</v>
      </c>
      <c r="O7" s="22">
        <v>0.87865497076023391</v>
      </c>
      <c r="P7" s="22">
        <v>0.95534290271132372</v>
      </c>
      <c r="Q7" s="22">
        <v>0.92517985611510789</v>
      </c>
      <c r="R7" s="22">
        <v>0.93623639191290819</v>
      </c>
      <c r="S7" s="22">
        <v>0.87953555878084178</v>
      </c>
      <c r="T7" s="22">
        <v>0.96769230769230774</v>
      </c>
      <c r="U7" s="22">
        <v>0.86923076923076925</v>
      </c>
      <c r="V7" s="22">
        <v>0.9309791332263242</v>
      </c>
      <c r="W7" s="22">
        <v>1.1804123711340206</v>
      </c>
      <c r="X7" s="22">
        <v>1.2602739726027397</v>
      </c>
      <c r="Y7" s="22">
        <v>0.63745019920318724</v>
      </c>
      <c r="Z7" s="22">
        <v>0.63519313304721026</v>
      </c>
      <c r="AA7" s="22">
        <v>0.76824034334763946</v>
      </c>
      <c r="AB7" s="22">
        <v>0.8568464730290456</v>
      </c>
      <c r="AC7" s="22">
        <v>0.82828282828282829</v>
      </c>
      <c r="AD7" s="22">
        <v>0.8467532467532467</v>
      </c>
      <c r="AE7" s="22">
        <v>0.85798816568047342</v>
      </c>
      <c r="AF7" s="22">
        <v>0.84855769230769229</v>
      </c>
      <c r="AG7" s="22">
        <v>0</v>
      </c>
      <c r="AH7" s="22">
        <v>0</v>
      </c>
      <c r="AI7"/>
      <c r="AM7" s="17" t="s">
        <v>2</v>
      </c>
      <c r="AN7" s="34">
        <v>1.5156237632060492</v>
      </c>
      <c r="AO7" s="34">
        <v>1.5736013116991994</v>
      </c>
      <c r="AP7" s="34">
        <v>3.0892250749052486</v>
      </c>
      <c r="AR7" s="17">
        <v>2017</v>
      </c>
      <c r="AS7" s="34">
        <v>1.0869565217391304</v>
      </c>
      <c r="AT7" s="34">
        <v>1.0567375886524824</v>
      </c>
      <c r="AU7" s="34">
        <v>0.63745019920318724</v>
      </c>
      <c r="AV7" s="34">
        <v>0.63519313304721026</v>
      </c>
      <c r="AW7"/>
      <c r="AX7"/>
      <c r="AY7"/>
      <c r="BC7" s="17">
        <v>12</v>
      </c>
      <c r="BD7" s="34">
        <v>0.22573754292407622</v>
      </c>
      <c r="BE7" s="34">
        <v>0.3253817824373027</v>
      </c>
      <c r="BF7" s="34">
        <v>0.59444291778610692</v>
      </c>
      <c r="BG7" s="34">
        <v>0.63656449561289663</v>
      </c>
      <c r="BH7"/>
      <c r="BK7" s="17">
        <v>2018</v>
      </c>
      <c r="BL7" s="34">
        <v>0.88066445704978957</v>
      </c>
      <c r="BM7" s="34">
        <v>0.40522705602011888</v>
      </c>
      <c r="BN7" s="34"/>
      <c r="BO7" s="34">
        <v>0.71612775082763758</v>
      </c>
      <c r="BP7"/>
      <c r="BQ7"/>
      <c r="BR7"/>
      <c r="BS7"/>
      <c r="BT7"/>
      <c r="BU7"/>
      <c r="BV7"/>
      <c r="BW7"/>
      <c r="BZ7" s="17">
        <v>2</v>
      </c>
      <c r="CA7" s="35">
        <v>5.616224648985968E-2</v>
      </c>
      <c r="CB7" s="35">
        <v>5.902777777777779E-2</v>
      </c>
      <c r="CC7"/>
      <c r="CD7"/>
      <c r="CE7" s="17">
        <v>2018</v>
      </c>
      <c r="CF7" s="35">
        <v>3.14569536423841E-2</v>
      </c>
      <c r="CG7" s="35">
        <v>5.6277056277056259E-2</v>
      </c>
      <c r="CH7" s="35">
        <v>4.3706293706293642E-2</v>
      </c>
      <c r="CI7" s="35">
        <v>5.0535987748851485E-2</v>
      </c>
      <c r="CJ7" s="35">
        <v>0.10355029585798814</v>
      </c>
      <c r="CK7" s="35">
        <v>-3.1695721077655836E-3</v>
      </c>
      <c r="CL7" s="35">
        <v>2.9850746268656692E-2</v>
      </c>
      <c r="CM7" s="35">
        <v>-2.4115755627009738E-2</v>
      </c>
      <c r="CN7" s="35">
        <v>2.6058631921824116E-2</v>
      </c>
      <c r="CO7" s="35">
        <v>4.5801526717557328E-2</v>
      </c>
      <c r="CP7" s="35">
        <v>5.4945054945054861E-2</v>
      </c>
      <c r="CQ7" s="35">
        <v>1.1290322580645218E-2</v>
      </c>
      <c r="CR7" s="35">
        <v>-0.27891156462585043</v>
      </c>
      <c r="CS7" s="35">
        <v>-0.28621291448516573</v>
      </c>
      <c r="CT7" s="35">
        <v>0.35215053763440862</v>
      </c>
      <c r="CU7" s="35">
        <v>0.33999999999999997</v>
      </c>
      <c r="CV7" s="35">
        <v>6.9662921348314644E-2</v>
      </c>
      <c r="CW7" s="35">
        <v>0.13814432989690728</v>
      </c>
      <c r="CX7" s="35">
        <v>0.10096153846153844</v>
      </c>
      <c r="CY7" s="35">
        <v>0.11080332409972304</v>
      </c>
      <c r="CZ7" s="35">
        <v>6.9696969696969702E-2</v>
      </c>
      <c r="DA7" s="35">
        <v>0.10909090909090902</v>
      </c>
      <c r="DD7" s="17">
        <v>2019</v>
      </c>
      <c r="DE7" s="35">
        <v>5.4808841099163674E-2</v>
      </c>
      <c r="DF7" s="35">
        <v>5.7595012133818735E-2</v>
      </c>
      <c r="DG7" s="35">
        <v>5.1856640091934247E-2</v>
      </c>
      <c r="DH7" s="35">
        <v>5.3020666068859135E-2</v>
      </c>
      <c r="DI7" s="35">
        <v>7.1734560838677075E-2</v>
      </c>
      <c r="DJ7" s="35">
        <v>6.2396803381546795E-2</v>
      </c>
      <c r="DK7" s="35">
        <v>-0.25025712270272304</v>
      </c>
      <c r="DL7" s="35">
        <v>0.36694060501966669</v>
      </c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S7" s="17">
        <v>3</v>
      </c>
      <c r="ET7" s="35">
        <v>4.5751633986928102E-2</v>
      </c>
      <c r="EU7" s="35">
        <v>2.9304029304029304E-2</v>
      </c>
      <c r="EV7"/>
      <c r="EW7"/>
      <c r="EX7" s="17">
        <v>2018</v>
      </c>
      <c r="EY7" s="35">
        <v>3.1456953642384107E-2</v>
      </c>
      <c r="EZ7" s="35">
        <v>5.1948051948051951E-2</v>
      </c>
      <c r="FA7" s="35">
        <v>1.7482517482517484E-2</v>
      </c>
      <c r="FB7" s="35">
        <v>3.5222052067381319E-2</v>
      </c>
      <c r="FC7" s="35">
        <v>1.3313609467455622E-2</v>
      </c>
      <c r="FD7" s="35">
        <v>2.3771790808240888E-2</v>
      </c>
      <c r="FE7" s="35">
        <v>1.658374792703151E-2</v>
      </c>
      <c r="FF7" s="35">
        <v>2.2508038585209004E-2</v>
      </c>
      <c r="FG7" s="35">
        <v>2.4429967426710098E-2</v>
      </c>
      <c r="FH7" s="35">
        <v>2.1374045801526718E-2</v>
      </c>
      <c r="FI7" s="35">
        <v>7.8492935635792772E-3</v>
      </c>
      <c r="FJ7" s="35">
        <v>1.1290322580645161E-2</v>
      </c>
      <c r="FK7" s="35">
        <v>6.8027210884353739E-3</v>
      </c>
      <c r="FL7" s="35">
        <v>2.0942408376963352E-2</v>
      </c>
      <c r="FM7" s="35">
        <v>6.7204301075268818E-3</v>
      </c>
      <c r="FN7" s="35">
        <v>1.1428571428571429E-2</v>
      </c>
      <c r="FO7" s="35">
        <v>6.7415730337078653E-3</v>
      </c>
      <c r="FP7" s="35">
        <v>4.1237113402061857E-3</v>
      </c>
      <c r="FQ7" s="35">
        <v>2.403846153846154E-3</v>
      </c>
      <c r="FR7" s="35">
        <v>1.3850415512465374E-2</v>
      </c>
      <c r="FS7" s="35">
        <v>3.0303030303030303E-3</v>
      </c>
      <c r="FT7" s="35">
        <v>6.0606060606060606E-3</v>
      </c>
    </row>
    <row r="8" spans="1:176" ht="14.25">
      <c r="A8" s="21">
        <v>3</v>
      </c>
      <c r="B8" s="22">
        <v>0.9183006535947712</v>
      </c>
      <c r="C8" s="22">
        <v>0.90293040293040294</v>
      </c>
      <c r="D8"/>
      <c r="H8" s="21">
        <v>2018</v>
      </c>
      <c r="I8" s="22">
        <v>1.0227670753064799</v>
      </c>
      <c r="J8" s="22">
        <v>1.0018281535648994</v>
      </c>
      <c r="K8" s="22">
        <v>0.89177489177489178</v>
      </c>
      <c r="L8" s="22">
        <v>0.9370860927152318</v>
      </c>
      <c r="M8" s="22">
        <v>0.91424196018376724</v>
      </c>
      <c r="N8" s="22">
        <v>0.93881118881118886</v>
      </c>
      <c r="O8" s="22">
        <v>0.97939778129952459</v>
      </c>
      <c r="P8" s="22">
        <v>0.88313609467455623</v>
      </c>
      <c r="Q8" s="22">
        <v>1.0016077170418007</v>
      </c>
      <c r="R8" s="22">
        <v>0.95356550580431176</v>
      </c>
      <c r="S8" s="22">
        <v>0.93282442748091599</v>
      </c>
      <c r="T8" s="22">
        <v>0.94951140065146578</v>
      </c>
      <c r="U8" s="22">
        <v>0.97741935483870968</v>
      </c>
      <c r="V8" s="22">
        <v>0.93720565149136581</v>
      </c>
      <c r="W8" s="22">
        <v>1.2652705061082024</v>
      </c>
      <c r="X8" s="22">
        <v>1.272108843537415</v>
      </c>
      <c r="Y8" s="22">
        <v>0.64857142857142858</v>
      </c>
      <c r="Z8" s="22">
        <v>0.6411290322580645</v>
      </c>
      <c r="AA8" s="22">
        <v>0.85773195876288655</v>
      </c>
      <c r="AB8" s="22">
        <v>0.92359550561797754</v>
      </c>
      <c r="AC8" s="22">
        <v>0.8753462603878116</v>
      </c>
      <c r="AD8" s="22">
        <v>0.89663461538461542</v>
      </c>
      <c r="AE8" s="22">
        <v>0.88484848484848488</v>
      </c>
      <c r="AF8" s="22">
        <v>0.92727272727272725</v>
      </c>
      <c r="AG8" s="22">
        <v>0</v>
      </c>
      <c r="AH8" s="22">
        <v>0</v>
      </c>
      <c r="AI8"/>
      <c r="AR8" s="17">
        <v>2018</v>
      </c>
      <c r="AS8" s="34">
        <v>1.0227670753064799</v>
      </c>
      <c r="AT8" s="34">
        <v>1.0018281535648994</v>
      </c>
      <c r="AU8" s="34">
        <v>0.64857142857142858</v>
      </c>
      <c r="AV8" s="34">
        <v>0.6411290322580645</v>
      </c>
      <c r="AW8"/>
      <c r="AX8"/>
      <c r="AY8"/>
      <c r="BC8"/>
      <c r="BD8"/>
      <c r="BE8"/>
      <c r="BF8"/>
      <c r="BG8"/>
      <c r="BH8"/>
      <c r="BK8" s="17">
        <v>2019</v>
      </c>
      <c r="BL8" s="34">
        <v>0.71076505302064508</v>
      </c>
      <c r="BM8" s="34">
        <v>0.27555966268068943</v>
      </c>
      <c r="BN8" s="34"/>
      <c r="BO8" s="34">
        <v>0.61550370669950172</v>
      </c>
      <c r="BP8"/>
      <c r="BQ8"/>
      <c r="BR8"/>
      <c r="BS8"/>
      <c r="BT8"/>
      <c r="BU8"/>
      <c r="BV8"/>
      <c r="BW8"/>
      <c r="BZ8" s="17">
        <v>3</v>
      </c>
      <c r="CA8" s="35">
        <v>3.5947712418300748E-2</v>
      </c>
      <c r="CB8" s="35">
        <v>6.7765567765567747E-2</v>
      </c>
      <c r="CC8"/>
      <c r="CD8"/>
      <c r="CE8" s="17">
        <v>2019</v>
      </c>
      <c r="CF8" s="35">
        <v>3.7037037037036979E-2</v>
      </c>
      <c r="CG8" s="35">
        <v>7.2580645161290369E-2</v>
      </c>
      <c r="CH8" s="35">
        <v>5.902777777777779E-2</v>
      </c>
      <c r="CI8" s="35">
        <v>5.616224648985968E-2</v>
      </c>
      <c r="CJ8" s="35">
        <v>6.7765567765567747E-2</v>
      </c>
      <c r="CK8" s="35">
        <v>3.5947712418300748E-2</v>
      </c>
      <c r="CL8" s="35">
        <v>8.0724876441515714E-2</v>
      </c>
      <c r="CM8" s="35">
        <v>2.5316455696202556E-2</v>
      </c>
      <c r="CN8" s="35">
        <v>5.084745762711862E-2</v>
      </c>
      <c r="CO8" s="35">
        <v>9.262166405023553E-2</v>
      </c>
      <c r="CP8" s="35">
        <v>3.7414965986394488E-2</v>
      </c>
      <c r="CQ8" s="35">
        <v>8.7378640776699101E-2</v>
      </c>
      <c r="CR8" s="35">
        <v>-0.31281198003327781</v>
      </c>
      <c r="CS8" s="35">
        <v>-0.18770226537216828</v>
      </c>
      <c r="CT8" s="35">
        <v>0.35325365205843295</v>
      </c>
      <c r="CU8" s="35">
        <v>0.38062755798090042</v>
      </c>
      <c r="CV8" s="35">
        <v>0.12291666666666667</v>
      </c>
      <c r="CW8" s="35">
        <v>0.10745614035087725</v>
      </c>
      <c r="CX8" s="35">
        <v>0.13834951456310685</v>
      </c>
      <c r="CY8" s="35">
        <v>0.18527315914489317</v>
      </c>
      <c r="CZ8" s="35">
        <v>0.12299465240641705</v>
      </c>
      <c r="DA8" s="35">
        <v>0.11006289308176098</v>
      </c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S8" s="17">
        <v>4</v>
      </c>
      <c r="ET8" s="35">
        <v>3.4810126582278479E-2</v>
      </c>
      <c r="EU8" s="35">
        <v>2.1416803953871501E-2</v>
      </c>
      <c r="EV8"/>
      <c r="EW8"/>
      <c r="EX8" s="17">
        <v>2019</v>
      </c>
      <c r="EY8" s="35">
        <v>2.292768959435626E-2</v>
      </c>
      <c r="EZ8" s="35">
        <v>3.870967741935484E-2</v>
      </c>
      <c r="FA8" s="35">
        <v>3.125E-2</v>
      </c>
      <c r="FB8" s="35">
        <v>4.6801872074882997E-2</v>
      </c>
      <c r="FC8" s="35">
        <v>2.9304029304029304E-2</v>
      </c>
      <c r="FD8" s="35">
        <v>4.5751633986928102E-2</v>
      </c>
      <c r="FE8" s="35">
        <v>2.1416803953871501E-2</v>
      </c>
      <c r="FF8" s="35">
        <v>3.4810126582278479E-2</v>
      </c>
      <c r="FG8" s="35">
        <v>2.0338983050847456E-2</v>
      </c>
      <c r="FH8" s="35">
        <v>4.2386185243328101E-2</v>
      </c>
      <c r="FI8" s="35">
        <v>1.3605442176870748E-2</v>
      </c>
      <c r="FJ8" s="35">
        <v>1.7799352750809062E-2</v>
      </c>
      <c r="FK8" s="35">
        <v>3.3277870216306157E-3</v>
      </c>
      <c r="FL8" s="35">
        <v>2.1035598705501618E-2</v>
      </c>
      <c r="FM8" s="35">
        <v>7.9681274900398405E-3</v>
      </c>
      <c r="FN8" s="35">
        <v>8.1855388813096858E-3</v>
      </c>
      <c r="FO8" s="35">
        <v>1.4583333333333334E-2</v>
      </c>
      <c r="FP8" s="35">
        <v>2.1929824561403508E-2</v>
      </c>
      <c r="FQ8" s="35">
        <v>9.7087378640776691E-3</v>
      </c>
      <c r="FR8" s="35">
        <v>3.0878859857482184E-2</v>
      </c>
      <c r="FS8" s="35">
        <v>1.06951871657754E-2</v>
      </c>
      <c r="FT8" s="35">
        <v>1.8867924528301886E-2</v>
      </c>
    </row>
    <row r="9" spans="1:176" ht="14.25">
      <c r="A9" s="21">
        <v>4</v>
      </c>
      <c r="B9" s="22">
        <v>0.939873417721519</v>
      </c>
      <c r="C9" s="22">
        <v>0.89785831960461282</v>
      </c>
      <c r="D9"/>
      <c r="H9" s="21">
        <v>2019</v>
      </c>
      <c r="I9" s="22">
        <v>0.90443686006825941</v>
      </c>
      <c r="J9" s="22">
        <v>0.93482309124767227</v>
      </c>
      <c r="K9" s="22">
        <v>0.8887096774193548</v>
      </c>
      <c r="L9" s="22">
        <v>0.94003527336860671</v>
      </c>
      <c r="M9" s="22">
        <v>0.89703588143525737</v>
      </c>
      <c r="N9" s="22">
        <v>0.90972222222222221</v>
      </c>
      <c r="O9" s="22">
        <v>0.9183006535947712</v>
      </c>
      <c r="P9" s="22">
        <v>0.90293040293040294</v>
      </c>
      <c r="Q9" s="22">
        <v>0.939873417721519</v>
      </c>
      <c r="R9" s="22">
        <v>0.89785831960461282</v>
      </c>
      <c r="S9" s="22">
        <v>0.86499215070643642</v>
      </c>
      <c r="T9" s="22">
        <v>0.92881355932203391</v>
      </c>
      <c r="U9" s="22">
        <v>0.89482200647249188</v>
      </c>
      <c r="V9" s="22">
        <v>0.94897959183673475</v>
      </c>
      <c r="W9" s="22">
        <v>1.1666666666666667</v>
      </c>
      <c r="X9" s="22">
        <v>1.3094841930116472</v>
      </c>
      <c r="Y9" s="22">
        <v>0.61118690313778989</v>
      </c>
      <c r="Z9" s="22">
        <v>0.63877822045152721</v>
      </c>
      <c r="AA9" s="22">
        <v>0.87061403508771928</v>
      </c>
      <c r="AB9" s="22">
        <v>0.86250000000000004</v>
      </c>
      <c r="AC9" s="22">
        <v>0.78384798099762465</v>
      </c>
      <c r="AD9" s="22">
        <v>0.85194174757281549</v>
      </c>
      <c r="AE9" s="22">
        <v>0.87106918238993714</v>
      </c>
      <c r="AF9" s="22">
        <v>0.86631016042780751</v>
      </c>
      <c r="AG9" s="22">
        <v>0</v>
      </c>
      <c r="AH9" s="22">
        <v>0</v>
      </c>
      <c r="AI9"/>
      <c r="AR9" s="17">
        <v>2019</v>
      </c>
      <c r="AS9" s="34">
        <v>0.90443686006825941</v>
      </c>
      <c r="AT9" s="34">
        <v>0.93482309124767227</v>
      </c>
      <c r="AU9" s="34">
        <v>0.61118690313778989</v>
      </c>
      <c r="AV9" s="34">
        <v>0.63877822045152721</v>
      </c>
      <c r="AW9"/>
      <c r="AX9"/>
      <c r="AY9"/>
      <c r="BK9"/>
      <c r="BL9"/>
      <c r="BM9"/>
      <c r="BN9"/>
      <c r="BO9"/>
      <c r="BP9"/>
      <c r="BQ9"/>
      <c r="BR9"/>
      <c r="BS9"/>
      <c r="BT9"/>
      <c r="BU9"/>
      <c r="BV9"/>
      <c r="BW9"/>
      <c r="BZ9" s="17">
        <v>4</v>
      </c>
      <c r="CA9" s="35">
        <v>2.5316455696202556E-2</v>
      </c>
      <c r="CB9" s="35">
        <v>8.0724876441515714E-2</v>
      </c>
      <c r="ES9" s="17">
        <v>5</v>
      </c>
      <c r="ET9" s="35">
        <v>4.2386185243328101E-2</v>
      </c>
      <c r="EU9" s="35">
        <v>2.0338983050847456E-2</v>
      </c>
    </row>
    <row r="10" spans="1:176" ht="14.25">
      <c r="A10" s="21">
        <v>5</v>
      </c>
      <c r="B10" s="22">
        <v>0.86499215070643642</v>
      </c>
      <c r="C10" s="22">
        <v>0.92881355932203391</v>
      </c>
      <c r="D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R10"/>
      <c r="AS10"/>
      <c r="AT10"/>
      <c r="AU10"/>
      <c r="AV10"/>
      <c r="AW10"/>
      <c r="AX10"/>
      <c r="AY10"/>
      <c r="BK10"/>
      <c r="BL10"/>
      <c r="BM10"/>
      <c r="BN10"/>
      <c r="BO10"/>
      <c r="BP10"/>
      <c r="BQ10"/>
      <c r="BR10"/>
      <c r="BS10"/>
      <c r="BT10"/>
      <c r="BU10"/>
      <c r="BV10"/>
      <c r="BW10"/>
      <c r="BZ10" s="17">
        <v>5</v>
      </c>
      <c r="CA10" s="35">
        <v>9.262166405023553E-2</v>
      </c>
      <c r="CB10" s="35">
        <v>5.084745762711862E-2</v>
      </c>
      <c r="ES10" s="17">
        <v>6</v>
      </c>
      <c r="ET10" s="35">
        <v>1.7799352750809062E-2</v>
      </c>
      <c r="EU10" s="35">
        <v>1.3605442176870748E-2</v>
      </c>
    </row>
    <row r="11" spans="1:176" ht="14.25">
      <c r="A11" s="21">
        <v>6</v>
      </c>
      <c r="B11" s="22">
        <v>0.89482200647249188</v>
      </c>
      <c r="C11" s="22">
        <v>0.94897959183673475</v>
      </c>
      <c r="D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R11"/>
      <c r="AS11"/>
      <c r="AT11"/>
      <c r="AU11"/>
      <c r="AV11"/>
      <c r="AW11"/>
      <c r="AX11"/>
      <c r="AY11"/>
      <c r="BK11"/>
      <c r="BL11"/>
      <c r="BM11"/>
      <c r="BN11"/>
      <c r="BO11"/>
      <c r="BP11"/>
      <c r="BQ11"/>
      <c r="BR11"/>
      <c r="BS11"/>
      <c r="BT11"/>
      <c r="BU11"/>
      <c r="BV11"/>
      <c r="BW11"/>
      <c r="BZ11" s="17">
        <v>6</v>
      </c>
      <c r="CA11" s="35">
        <v>8.7378640776699101E-2</v>
      </c>
      <c r="CB11" s="35">
        <v>3.7414965986394488E-2</v>
      </c>
      <c r="ES11" s="17">
        <v>7</v>
      </c>
      <c r="ET11" s="35">
        <v>2.1035598705501618E-2</v>
      </c>
      <c r="EU11" s="35">
        <v>3.3277870216306157E-3</v>
      </c>
    </row>
    <row r="12" spans="1:176" ht="14.25">
      <c r="A12" s="21">
        <v>7</v>
      </c>
      <c r="B12" s="22">
        <v>1.1666666666666667</v>
      </c>
      <c r="C12" s="22">
        <v>1.3094841930116472</v>
      </c>
      <c r="D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BK12"/>
      <c r="BL12"/>
      <c r="BM12"/>
      <c r="BN12"/>
      <c r="BO12"/>
      <c r="BZ12" s="17">
        <v>7</v>
      </c>
      <c r="CA12" s="35">
        <v>-0.18770226537216828</v>
      </c>
      <c r="CB12" s="35">
        <v>-0.31281198003327781</v>
      </c>
      <c r="ES12" s="17">
        <v>8</v>
      </c>
      <c r="ET12" s="35">
        <v>8.1855388813096858E-3</v>
      </c>
      <c r="EU12" s="35">
        <v>7.9681274900398405E-3</v>
      </c>
    </row>
    <row r="13" spans="1:176" ht="14.25">
      <c r="A13" s="21">
        <v>8</v>
      </c>
      <c r="B13" s="22">
        <v>0.61118690313778989</v>
      </c>
      <c r="C13" s="22">
        <v>0.63877822045152721</v>
      </c>
      <c r="D13"/>
      <c r="H13"/>
      <c r="I13"/>
      <c r="J13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BZ13" s="17">
        <v>8</v>
      </c>
      <c r="CA13" s="35">
        <v>0.38062755798090042</v>
      </c>
      <c r="CB13" s="35">
        <v>0.35325365205843295</v>
      </c>
      <c r="ES13" s="17">
        <v>9</v>
      </c>
      <c r="ET13" s="35">
        <v>2.1929824561403508E-2</v>
      </c>
      <c r="EU13" s="35">
        <v>1.4583333333333334E-2</v>
      </c>
    </row>
    <row r="14" spans="1:176" ht="14.25">
      <c r="A14" s="21">
        <v>9</v>
      </c>
      <c r="B14" s="22">
        <v>0.87061403508771928</v>
      </c>
      <c r="C14" s="22">
        <v>0.86250000000000004</v>
      </c>
      <c r="D14"/>
      <c r="H14"/>
      <c r="I14"/>
      <c r="J14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BZ14" s="17">
        <v>9</v>
      </c>
      <c r="CA14" s="35">
        <v>0.10745614035087725</v>
      </c>
      <c r="CB14" s="35">
        <v>0.12291666666666667</v>
      </c>
      <c r="ES14" s="17">
        <v>10</v>
      </c>
      <c r="ET14" s="35">
        <v>3.0878859857482184E-2</v>
      </c>
      <c r="EU14" s="35">
        <v>9.7087378640776691E-3</v>
      </c>
    </row>
    <row r="15" spans="1:176" ht="14.25">
      <c r="A15" s="21">
        <v>10</v>
      </c>
      <c r="B15" s="22">
        <v>0.78384798099762465</v>
      </c>
      <c r="C15" s="22">
        <v>0.85194174757281549</v>
      </c>
      <c r="D15"/>
      <c r="H15"/>
      <c r="I15"/>
      <c r="J15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BZ15" s="17">
        <v>10</v>
      </c>
      <c r="CA15" s="35">
        <v>0.18527315914489317</v>
      </c>
      <c r="CB15" s="35">
        <v>0.13834951456310685</v>
      </c>
      <c r="ES15" s="17">
        <v>11</v>
      </c>
      <c r="ET15" s="35">
        <v>1.8867924528301886E-2</v>
      </c>
      <c r="EU15" s="35">
        <v>1.06951871657754E-2</v>
      </c>
    </row>
    <row r="16" spans="1:176" ht="14.25">
      <c r="A16" s="21">
        <v>11</v>
      </c>
      <c r="B16" s="22">
        <v>0.87106918238993714</v>
      </c>
      <c r="C16" s="22">
        <v>0.86631016042780751</v>
      </c>
      <c r="D16"/>
      <c r="H16"/>
      <c r="I16"/>
      <c r="J16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BZ16" s="17">
        <v>11</v>
      </c>
      <c r="CA16" s="35">
        <v>0.11006289308176098</v>
      </c>
      <c r="CB16" s="35">
        <v>0.12299465240641705</v>
      </c>
    </row>
    <row r="17" spans="1:35" ht="14.25">
      <c r="A17" s="21">
        <v>12</v>
      </c>
      <c r="B17" s="22">
        <v>0</v>
      </c>
      <c r="C17" s="22">
        <v>0</v>
      </c>
      <c r="D17"/>
      <c r="H17"/>
      <c r="I17"/>
      <c r="J17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</row>
    <row r="18" spans="1:35" ht="14.25">
      <c r="A18"/>
      <c r="B18"/>
      <c r="C18"/>
      <c r="D18"/>
      <c r="H18"/>
      <c r="I18"/>
      <c r="J18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1:35" ht="14.25">
      <c r="H19"/>
      <c r="I19"/>
      <c r="J1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4.25">
      <c r="H20"/>
      <c r="I20"/>
      <c r="J20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35" ht="14.25">
      <c r="H21"/>
      <c r="I21"/>
      <c r="J21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</row>
    <row r="22" spans="1:35" ht="14.25">
      <c r="H22"/>
      <c r="I22"/>
      <c r="J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1:35" ht="14.25">
      <c r="H23"/>
      <c r="I23"/>
      <c r="J23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 ht="14.25">
      <c r="H24"/>
      <c r="I24"/>
      <c r="J24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14.25">
      <c r="H25"/>
      <c r="I25"/>
      <c r="J25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ht="14.25">
      <c r="H26"/>
      <c r="I26"/>
      <c r="J26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</row>
    <row r="27" spans="1:35" ht="14.25">
      <c r="H27"/>
      <c r="I27"/>
      <c r="J27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</row>
    <row r="28" spans="1:35" ht="14.25">
      <c r="H28"/>
      <c r="I28"/>
      <c r="J28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5" ht="14.25">
      <c r="H29"/>
      <c r="I29"/>
      <c r="J29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</row>
    <row r="30" spans="1:35" ht="14.25">
      <c r="H30"/>
      <c r="I30"/>
      <c r="J30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</row>
    <row r="31" spans="1:35" ht="14.25">
      <c r="H31"/>
      <c r="I31"/>
      <c r="J31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</row>
    <row r="32" spans="1:35" ht="14.25">
      <c r="H32"/>
      <c r="I32"/>
      <c r="J3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</row>
    <row r="33" spans="8:35" ht="14.25">
      <c r="H33"/>
      <c r="I33"/>
      <c r="J33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  <row r="34" spans="8:35" ht="14.25">
      <c r="H34"/>
      <c r="I34"/>
      <c r="J34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</row>
    <row r="35" spans="8:35" ht="14.25">
      <c r="H35"/>
      <c r="I35"/>
      <c r="J35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8:35" ht="14.25">
      <c r="H36"/>
      <c r="I36"/>
      <c r="J36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8:35" ht="14.25">
      <c r="H37"/>
      <c r="I37"/>
      <c r="J37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8:35" ht="14.25">
      <c r="H38"/>
      <c r="I38"/>
      <c r="J38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8:35" ht="14.25">
      <c r="H39"/>
      <c r="I39"/>
      <c r="J39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8:35" ht="14.25">
      <c r="H40"/>
      <c r="I40"/>
      <c r="J40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8:35" ht="14.25">
      <c r="H41"/>
      <c r="I41"/>
      <c r="J41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8:35" ht="14.25">
      <c r="H42"/>
      <c r="I42"/>
      <c r="J4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8:35" ht="14.25">
      <c r="H43"/>
      <c r="I43"/>
      <c r="J43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  <row r="44" spans="8:35" ht="14.25">
      <c r="H44"/>
      <c r="I44"/>
      <c r="J44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</row>
    <row r="45" spans="8:35" ht="14.25">
      <c r="H45"/>
      <c r="I45"/>
      <c r="J45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</row>
    <row r="46" spans="8:35" ht="14.25">
      <c r="H46"/>
      <c r="I46"/>
      <c r="J46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</row>
    <row r="47" spans="8:35" ht="14.25">
      <c r="H47"/>
      <c r="I47"/>
      <c r="J47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</row>
    <row r="48" spans="8:35" ht="14.25">
      <c r="H48"/>
      <c r="I48"/>
      <c r="J48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</row>
    <row r="49" spans="8:35" ht="14.25">
      <c r="H49"/>
      <c r="I49"/>
      <c r="J49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</row>
    <row r="50" spans="8:35" ht="14.25">
      <c r="H50"/>
      <c r="I50"/>
      <c r="J50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8:35" ht="14.25">
      <c r="H51"/>
      <c r="I51"/>
      <c r="J51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8:35" ht="14.25">
      <c r="H52"/>
      <c r="I52"/>
      <c r="J5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</row>
    <row r="53" spans="8:35" ht="14.25">
      <c r="H53"/>
      <c r="I53"/>
      <c r="J53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</row>
    <row r="54" spans="8:35" ht="14.25">
      <c r="H54"/>
      <c r="I54"/>
      <c r="J54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</row>
    <row r="55" spans="8:35" ht="14.25">
      <c r="H55"/>
      <c r="I55"/>
      <c r="J55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8:35" ht="14.25">
      <c r="H56"/>
      <c r="I56"/>
      <c r="J56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8:35" ht="14.25">
      <c r="H57"/>
      <c r="I57"/>
      <c r="J57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</row>
    <row r="58" spans="8:35" ht="14.25">
      <c r="H58"/>
      <c r="I58"/>
      <c r="J58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</row>
    <row r="59" spans="8:35" ht="14.25">
      <c r="H59"/>
      <c r="I59"/>
      <c r="J59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</row>
    <row r="60" spans="8:35" ht="14.25">
      <c r="H60"/>
      <c r="I60"/>
      <c r="J60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</row>
    <row r="61" spans="8:35" ht="14.25">
      <c r="H61"/>
      <c r="I61"/>
      <c r="J61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8:35" ht="14.25">
      <c r="H62"/>
      <c r="I62"/>
      <c r="J6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8:35" ht="14.25">
      <c r="H63"/>
      <c r="I63"/>
      <c r="J63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</row>
    <row r="64" spans="8:35" ht="14.25">
      <c r="H64"/>
      <c r="I64"/>
      <c r="J64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</row>
    <row r="65" spans="8:35" ht="14.25">
      <c r="H65"/>
      <c r="I65"/>
      <c r="J65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</row>
    <row r="66" spans="8:35" ht="14.25">
      <c r="H66"/>
      <c r="I66"/>
      <c r="J66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</row>
    <row r="67" spans="8:35" ht="14.25">
      <c r="H67"/>
      <c r="I67"/>
      <c r="J67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</row>
    <row r="68" spans="8:35" ht="14.25">
      <c r="H68"/>
      <c r="I68"/>
      <c r="J68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</row>
    <row r="69" spans="8:35" ht="14.25">
      <c r="H69"/>
      <c r="I69"/>
      <c r="J69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</row>
    <row r="70" spans="8:35" ht="14.25">
      <c r="H70"/>
      <c r="I70"/>
      <c r="J70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</row>
    <row r="71" spans="8:35" ht="14.25">
      <c r="H71"/>
      <c r="I71"/>
      <c r="J71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</row>
    <row r="72" spans="8:35" ht="14.25">
      <c r="H72"/>
      <c r="I72"/>
      <c r="J7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</row>
    <row r="73" spans="8:35" ht="14.25">
      <c r="H73"/>
      <c r="I73"/>
      <c r="J73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</row>
    <row r="74" spans="8:35" ht="14.25">
      <c r="H74"/>
      <c r="I74"/>
      <c r="J74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</row>
    <row r="75" spans="8:35" ht="14.25">
      <c r="H75"/>
      <c r="I75"/>
      <c r="J75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8:35" ht="14.25">
      <c r="H76"/>
      <c r="I76"/>
      <c r="J76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8:35" ht="14.25">
      <c r="H77"/>
      <c r="I77"/>
      <c r="J77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8:35" ht="14.25">
      <c r="H78"/>
      <c r="I78"/>
      <c r="J78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8:35" ht="14.25">
      <c r="H79"/>
      <c r="I79"/>
      <c r="J79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8:35" ht="14.25">
      <c r="H80"/>
      <c r="I80"/>
      <c r="J80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8:35" ht="14.25">
      <c r="H81"/>
      <c r="I81"/>
      <c r="J81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8:35" ht="14.25">
      <c r="H82"/>
      <c r="I82"/>
      <c r="J8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8:35" ht="14.25">
      <c r="H83"/>
      <c r="I83"/>
      <c r="J83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8:35" ht="14.25">
      <c r="H84"/>
      <c r="I84"/>
      <c r="J84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8:35" ht="14.25">
      <c r="H85"/>
      <c r="I85"/>
      <c r="J85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8:35" ht="14.25">
      <c r="H86"/>
      <c r="I86"/>
      <c r="J86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8:35" ht="14.25">
      <c r="H87"/>
      <c r="I87"/>
      <c r="J87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8:35" ht="14.25">
      <c r="H88"/>
      <c r="I88"/>
      <c r="J88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8:35" ht="14.25">
      <c r="H89"/>
      <c r="I89"/>
      <c r="J89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8:35" ht="14.25">
      <c r="H90"/>
      <c r="I90"/>
      <c r="J90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8:35" ht="14.25">
      <c r="H91"/>
      <c r="I91"/>
      <c r="J91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8:35" ht="14.25">
      <c r="H92"/>
      <c r="I92"/>
      <c r="J9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8:35" ht="14.25">
      <c r="H93"/>
      <c r="I93"/>
      <c r="J93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8:35" ht="14.25">
      <c r="H94"/>
      <c r="I94"/>
      <c r="J94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8:35" ht="14.25">
      <c r="H95"/>
      <c r="I95"/>
      <c r="J95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8:35" ht="14.25">
      <c r="H96"/>
      <c r="I96"/>
      <c r="J96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8:35" ht="14.25">
      <c r="H97"/>
      <c r="I97"/>
      <c r="J97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8:35" ht="14.25">
      <c r="H98"/>
      <c r="I98"/>
      <c r="J98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8:35" ht="14.25">
      <c r="H99"/>
      <c r="I99"/>
      <c r="J99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8:35" ht="14.25">
      <c r="H100"/>
      <c r="I100"/>
      <c r="J100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8:35" ht="14.25">
      <c r="H101"/>
      <c r="I101"/>
      <c r="J101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8:35" ht="14.25">
      <c r="H102"/>
      <c r="I102"/>
      <c r="J10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</row>
  </sheetData>
  <pageMargins left="0.7" right="0.7" top="0.75" bottom="0.75" header="0.3" footer="0.3"/>
  <pageSetup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A9" sqref="A9"/>
    </sheetView>
  </sheetViews>
  <sheetFormatPr defaultColWidth="9.1328125" defaultRowHeight="11.25"/>
  <cols>
    <col min="1" max="1" width="10.796875" style="2" bestFit="1" customWidth="1"/>
    <col min="2" max="2" width="11.46484375" style="2" bestFit="1" customWidth="1"/>
    <col min="3" max="3" width="7.796875" style="2" bestFit="1" customWidth="1"/>
    <col min="4" max="4" width="7.265625" style="2" bestFit="1" customWidth="1"/>
    <col min="5" max="6" width="6.46484375" style="2" bestFit="1" customWidth="1"/>
    <col min="7" max="7" width="5.9296875" style="2" bestFit="1" customWidth="1"/>
    <col min="8" max="8" width="5.1328125" style="2" bestFit="1" customWidth="1"/>
    <col min="9" max="9" width="8.86328125" style="2" bestFit="1" customWidth="1"/>
    <col min="10" max="10" width="8.53125" style="2" bestFit="1" customWidth="1"/>
    <col min="11" max="11" width="9.9296875" style="2" bestFit="1" customWidth="1"/>
    <col min="12" max="12" width="11.1328125" style="2" bestFit="1" customWidth="1"/>
    <col min="13" max="16384" width="9.1328125" style="2"/>
  </cols>
  <sheetData>
    <row r="1" spans="1:11">
      <c r="A1" s="2" t="s">
        <v>46</v>
      </c>
      <c r="B1" s="2" t="s">
        <v>47</v>
      </c>
      <c r="C1" s="2" t="s">
        <v>30</v>
      </c>
      <c r="D1" s="2" t="s">
        <v>29</v>
      </c>
      <c r="E1" s="2" t="s">
        <v>28</v>
      </c>
      <c r="F1" s="2" t="s">
        <v>27</v>
      </c>
      <c r="G1" s="2" t="s">
        <v>26</v>
      </c>
      <c r="H1" s="2" t="s">
        <v>25</v>
      </c>
      <c r="I1" s="2" t="s">
        <v>48</v>
      </c>
      <c r="J1" s="2" t="s">
        <v>49</v>
      </c>
      <c r="K1" s="2" t="s">
        <v>50</v>
      </c>
    </row>
    <row r="2" spans="1:11">
      <c r="A2" s="2">
        <v>2008</v>
      </c>
      <c r="B2" s="2" t="s">
        <v>34</v>
      </c>
      <c r="C2" s="2">
        <v>665</v>
      </c>
      <c r="D2" s="2">
        <v>600</v>
      </c>
      <c r="E2" s="2">
        <v>1265</v>
      </c>
      <c r="F2" s="2">
        <v>5</v>
      </c>
      <c r="G2" s="2">
        <v>3</v>
      </c>
      <c r="H2" s="2">
        <v>8</v>
      </c>
      <c r="I2" s="2">
        <v>-1</v>
      </c>
      <c r="J2" s="2">
        <v>0</v>
      </c>
      <c r="K2" s="2">
        <v>2</v>
      </c>
    </row>
    <row r="3" spans="1:11">
      <c r="A3" s="2">
        <v>2008</v>
      </c>
      <c r="B3" s="2" t="s">
        <v>35</v>
      </c>
      <c r="C3" s="2">
        <v>4813</v>
      </c>
      <c r="D3" s="2">
        <v>4454</v>
      </c>
      <c r="E3" s="2">
        <v>9267</v>
      </c>
      <c r="I3" s="2">
        <v>1</v>
      </c>
      <c r="J3" s="2">
        <v>8</v>
      </c>
      <c r="K3" s="2">
        <v>8</v>
      </c>
    </row>
    <row r="4" spans="1:11">
      <c r="A4" s="2">
        <v>2008</v>
      </c>
      <c r="B4" s="2" t="s">
        <v>36</v>
      </c>
      <c r="C4" s="2">
        <v>1185</v>
      </c>
      <c r="D4" s="2">
        <v>1199</v>
      </c>
      <c r="E4" s="2">
        <v>2384</v>
      </c>
      <c r="I4" s="2">
        <v>9</v>
      </c>
      <c r="J4" s="2">
        <v>12</v>
      </c>
      <c r="K4" s="2">
        <v>4</v>
      </c>
    </row>
    <row r="5" spans="1:11">
      <c r="A5" s="2">
        <v>2009</v>
      </c>
      <c r="B5" s="2" t="s">
        <v>34</v>
      </c>
      <c r="C5" s="2">
        <v>620</v>
      </c>
      <c r="D5" s="2">
        <v>538</v>
      </c>
      <c r="E5" s="2">
        <v>1158</v>
      </c>
      <c r="F5" s="2">
        <v>12</v>
      </c>
      <c r="G5" s="2">
        <v>9</v>
      </c>
      <c r="H5" s="2">
        <v>21</v>
      </c>
      <c r="I5" s="2">
        <v>-1</v>
      </c>
      <c r="J5" s="2">
        <v>0</v>
      </c>
      <c r="K5" s="2">
        <v>2</v>
      </c>
    </row>
    <row r="6" spans="1:11">
      <c r="A6" s="2">
        <v>2009</v>
      </c>
      <c r="B6" s="2" t="s">
        <v>35</v>
      </c>
      <c r="C6" s="2">
        <v>3735</v>
      </c>
      <c r="D6" s="2">
        <v>3531</v>
      </c>
      <c r="E6" s="2">
        <v>7266</v>
      </c>
      <c r="F6" s="2">
        <v>11</v>
      </c>
      <c r="G6" s="2">
        <v>10</v>
      </c>
      <c r="H6" s="2">
        <v>21</v>
      </c>
      <c r="I6" s="2">
        <v>1</v>
      </c>
      <c r="J6" s="2">
        <v>8</v>
      </c>
      <c r="K6" s="2">
        <v>8</v>
      </c>
    </row>
    <row r="7" spans="1:11">
      <c r="A7" s="2">
        <v>2009</v>
      </c>
      <c r="B7" s="2" t="s">
        <v>36</v>
      </c>
      <c r="C7" s="2">
        <v>1057</v>
      </c>
      <c r="D7" s="2">
        <v>1009</v>
      </c>
      <c r="E7" s="2">
        <v>2066</v>
      </c>
      <c r="F7" s="2">
        <v>1</v>
      </c>
      <c r="H7" s="2">
        <v>1</v>
      </c>
      <c r="I7" s="2">
        <v>9</v>
      </c>
      <c r="J7" s="2">
        <v>12</v>
      </c>
      <c r="K7" s="2">
        <v>4</v>
      </c>
    </row>
    <row r="8" spans="1:11">
      <c r="A8" s="2">
        <v>2010</v>
      </c>
      <c r="B8" s="2" t="s">
        <v>34</v>
      </c>
      <c r="C8" s="2">
        <v>544</v>
      </c>
      <c r="D8" s="2">
        <v>533</v>
      </c>
      <c r="E8" s="2">
        <v>1077</v>
      </c>
      <c r="F8" s="2">
        <v>7</v>
      </c>
      <c r="G8" s="2">
        <v>6</v>
      </c>
      <c r="H8" s="2">
        <v>13</v>
      </c>
      <c r="I8" s="2">
        <v>-1</v>
      </c>
      <c r="J8" s="2">
        <v>0</v>
      </c>
      <c r="K8" s="2">
        <v>2</v>
      </c>
    </row>
    <row r="9" spans="1:11">
      <c r="A9" s="2">
        <v>2010</v>
      </c>
      <c r="B9" s="2" t="s">
        <v>35</v>
      </c>
      <c r="C9" s="2">
        <v>3826</v>
      </c>
      <c r="D9" s="2">
        <v>3578</v>
      </c>
      <c r="E9" s="2">
        <v>7404</v>
      </c>
      <c r="F9" s="2">
        <v>29</v>
      </c>
      <c r="G9" s="2">
        <v>19</v>
      </c>
      <c r="H9" s="2">
        <v>48</v>
      </c>
      <c r="I9" s="2">
        <v>1</v>
      </c>
      <c r="J9" s="2">
        <v>8</v>
      </c>
      <c r="K9" s="2">
        <v>8</v>
      </c>
    </row>
    <row r="10" spans="1:11">
      <c r="A10" s="2">
        <v>2010</v>
      </c>
      <c r="B10" s="2" t="s">
        <v>36</v>
      </c>
      <c r="C10" s="2">
        <v>516</v>
      </c>
      <c r="D10" s="2">
        <v>574</v>
      </c>
      <c r="E10" s="2">
        <v>1090</v>
      </c>
      <c r="G10" s="2">
        <v>3</v>
      </c>
      <c r="H10" s="2">
        <v>3</v>
      </c>
      <c r="I10" s="2">
        <v>9</v>
      </c>
      <c r="J10" s="2">
        <v>12</v>
      </c>
      <c r="K10" s="2">
        <v>4</v>
      </c>
    </row>
    <row r="11" spans="1:11">
      <c r="A11" s="2">
        <v>2011</v>
      </c>
      <c r="B11" s="2" t="s">
        <v>34</v>
      </c>
      <c r="C11" s="2">
        <v>514</v>
      </c>
      <c r="D11" s="2">
        <v>544</v>
      </c>
      <c r="E11" s="2">
        <v>1058</v>
      </c>
      <c r="F11" s="2">
        <v>28</v>
      </c>
      <c r="G11" s="2">
        <v>24</v>
      </c>
      <c r="H11" s="2">
        <v>52</v>
      </c>
      <c r="I11" s="2">
        <v>-1</v>
      </c>
      <c r="J11" s="2">
        <v>0</v>
      </c>
      <c r="K11" s="2">
        <v>2</v>
      </c>
    </row>
    <row r="12" spans="1:11">
      <c r="A12" s="2">
        <v>2011</v>
      </c>
      <c r="B12" s="2" t="s">
        <v>35</v>
      </c>
      <c r="C12" s="2">
        <v>3930</v>
      </c>
      <c r="D12" s="2">
        <v>3635</v>
      </c>
      <c r="E12" s="2">
        <v>7565</v>
      </c>
      <c r="F12" s="2">
        <v>88</v>
      </c>
      <c r="G12" s="2">
        <v>57</v>
      </c>
      <c r="H12" s="2">
        <v>145</v>
      </c>
      <c r="I12" s="2">
        <v>1</v>
      </c>
      <c r="J12" s="2">
        <v>8</v>
      </c>
      <c r="K12" s="2">
        <v>8</v>
      </c>
    </row>
    <row r="13" spans="1:11">
      <c r="A13" s="2">
        <v>2011</v>
      </c>
      <c r="B13" s="2" t="s">
        <v>36</v>
      </c>
      <c r="C13" s="2">
        <v>730</v>
      </c>
      <c r="D13" s="2">
        <v>789</v>
      </c>
      <c r="E13" s="2">
        <v>1519</v>
      </c>
      <c r="F13" s="2">
        <v>6</v>
      </c>
      <c r="G13" s="2">
        <v>5</v>
      </c>
      <c r="H13" s="2">
        <v>11</v>
      </c>
      <c r="I13" s="2">
        <v>9</v>
      </c>
      <c r="J13" s="2">
        <v>12</v>
      </c>
      <c r="K13" s="2">
        <v>4</v>
      </c>
    </row>
    <row r="14" spans="1:11">
      <c r="A14" s="2">
        <v>2012</v>
      </c>
      <c r="B14" s="2" t="s">
        <v>34</v>
      </c>
      <c r="C14" s="2">
        <v>700</v>
      </c>
      <c r="D14" s="2">
        <v>662</v>
      </c>
      <c r="E14" s="2">
        <v>1362</v>
      </c>
      <c r="F14" s="2">
        <v>29</v>
      </c>
      <c r="G14" s="2">
        <v>23</v>
      </c>
      <c r="H14" s="2">
        <v>52</v>
      </c>
      <c r="I14" s="2">
        <v>-1</v>
      </c>
      <c r="J14" s="2">
        <v>0</v>
      </c>
      <c r="K14" s="2">
        <v>2</v>
      </c>
    </row>
    <row r="15" spans="1:11">
      <c r="A15" s="2">
        <v>2012</v>
      </c>
      <c r="B15" s="2" t="s">
        <v>35</v>
      </c>
      <c r="C15" s="2">
        <v>4376</v>
      </c>
      <c r="D15" s="2">
        <v>4101</v>
      </c>
      <c r="E15" s="2">
        <v>8477</v>
      </c>
      <c r="F15" s="2">
        <v>112</v>
      </c>
      <c r="G15" s="2">
        <v>68</v>
      </c>
      <c r="H15" s="2">
        <v>180</v>
      </c>
      <c r="I15" s="2">
        <v>1</v>
      </c>
      <c r="J15" s="2">
        <v>8</v>
      </c>
      <c r="K15" s="2">
        <v>8</v>
      </c>
    </row>
    <row r="16" spans="1:11">
      <c r="A16" s="2">
        <v>2012</v>
      </c>
      <c r="B16" s="2" t="s">
        <v>36</v>
      </c>
      <c r="C16" s="2">
        <v>1027</v>
      </c>
      <c r="D16" s="2">
        <v>1122</v>
      </c>
      <c r="E16" s="2">
        <v>2149</v>
      </c>
      <c r="F16" s="2">
        <v>2</v>
      </c>
      <c r="G16" s="2">
        <v>6</v>
      </c>
      <c r="H16" s="2">
        <v>8</v>
      </c>
      <c r="I16" s="2">
        <v>9</v>
      </c>
      <c r="J16" s="2">
        <v>12</v>
      </c>
      <c r="K16" s="2">
        <v>4</v>
      </c>
    </row>
    <row r="17" spans="1:11">
      <c r="A17" s="2">
        <v>2013</v>
      </c>
      <c r="B17" s="2" t="s">
        <v>34</v>
      </c>
      <c r="C17" s="2">
        <v>677</v>
      </c>
      <c r="D17" s="2">
        <v>631</v>
      </c>
      <c r="E17" s="2">
        <v>1308</v>
      </c>
      <c r="F17" s="2">
        <v>39</v>
      </c>
      <c r="G17" s="2">
        <v>42</v>
      </c>
      <c r="H17" s="2">
        <v>81</v>
      </c>
      <c r="I17" s="2">
        <v>-1</v>
      </c>
      <c r="J17" s="2">
        <v>0</v>
      </c>
      <c r="K17" s="2">
        <v>2</v>
      </c>
    </row>
    <row r="18" spans="1:11">
      <c r="A18" s="2">
        <v>2013</v>
      </c>
      <c r="B18" s="2" t="s">
        <v>35</v>
      </c>
      <c r="C18" s="2">
        <v>4968</v>
      </c>
      <c r="D18" s="2">
        <v>4646</v>
      </c>
      <c r="E18" s="2">
        <v>9614</v>
      </c>
      <c r="F18" s="2">
        <v>110</v>
      </c>
      <c r="G18" s="2">
        <v>59</v>
      </c>
      <c r="H18" s="2">
        <v>169</v>
      </c>
      <c r="I18" s="2">
        <v>1</v>
      </c>
      <c r="J18" s="2">
        <v>8</v>
      </c>
      <c r="K18" s="2">
        <v>8</v>
      </c>
    </row>
    <row r="19" spans="1:11">
      <c r="A19" s="2">
        <v>2013</v>
      </c>
      <c r="B19" s="2" t="s">
        <v>36</v>
      </c>
      <c r="C19" s="2">
        <v>1240</v>
      </c>
      <c r="D19" s="2">
        <v>1306</v>
      </c>
      <c r="E19" s="2">
        <v>2546</v>
      </c>
      <c r="F19" s="2">
        <v>29</v>
      </c>
      <c r="G19" s="2">
        <v>15</v>
      </c>
      <c r="H19" s="2">
        <v>44</v>
      </c>
      <c r="I19" s="2">
        <v>9</v>
      </c>
      <c r="J19" s="2">
        <v>12</v>
      </c>
      <c r="K19" s="2">
        <v>4</v>
      </c>
    </row>
    <row r="20" spans="1:11">
      <c r="A20" s="2">
        <v>2014</v>
      </c>
      <c r="B20" s="2" t="s">
        <v>34</v>
      </c>
      <c r="C20" s="2">
        <v>704</v>
      </c>
      <c r="D20" s="2">
        <v>685</v>
      </c>
      <c r="E20" s="2">
        <v>1389</v>
      </c>
      <c r="F20" s="2">
        <v>33</v>
      </c>
      <c r="G20" s="2">
        <v>26</v>
      </c>
      <c r="H20" s="2">
        <v>59</v>
      </c>
      <c r="I20" s="2">
        <v>-1</v>
      </c>
      <c r="J20" s="2">
        <v>0</v>
      </c>
      <c r="K20" s="2">
        <v>2</v>
      </c>
    </row>
    <row r="21" spans="1:11">
      <c r="A21" s="2">
        <v>2014</v>
      </c>
      <c r="B21" s="2" t="s">
        <v>35</v>
      </c>
      <c r="C21" s="2">
        <v>4795</v>
      </c>
      <c r="D21" s="2">
        <v>4570</v>
      </c>
      <c r="E21" s="2">
        <v>9365</v>
      </c>
      <c r="F21" s="2">
        <v>161</v>
      </c>
      <c r="G21" s="2">
        <v>82</v>
      </c>
      <c r="H21" s="2">
        <v>243</v>
      </c>
      <c r="I21" s="2">
        <v>1</v>
      </c>
      <c r="J21" s="2">
        <v>8</v>
      </c>
      <c r="K21" s="2">
        <v>8</v>
      </c>
    </row>
    <row r="22" spans="1:11">
      <c r="A22" s="2">
        <v>2014</v>
      </c>
      <c r="B22" s="2" t="s">
        <v>36</v>
      </c>
      <c r="C22" s="2">
        <v>1320</v>
      </c>
      <c r="D22" s="2">
        <v>1389</v>
      </c>
      <c r="E22" s="2">
        <v>2709</v>
      </c>
      <c r="F22" s="2">
        <v>65</v>
      </c>
      <c r="G22" s="2">
        <v>66</v>
      </c>
      <c r="H22" s="2">
        <v>131</v>
      </c>
      <c r="I22" s="2">
        <v>9</v>
      </c>
      <c r="J22" s="2">
        <v>12</v>
      </c>
      <c r="K22" s="2">
        <v>4</v>
      </c>
    </row>
    <row r="23" spans="1:11">
      <c r="A23" s="2">
        <v>2015</v>
      </c>
      <c r="B23" s="2" t="s">
        <v>34</v>
      </c>
      <c r="C23" s="2">
        <v>602</v>
      </c>
      <c r="D23" s="2">
        <v>582</v>
      </c>
      <c r="E23" s="2">
        <v>1184</v>
      </c>
      <c r="F23" s="2">
        <v>23</v>
      </c>
      <c r="G23" s="2">
        <v>18</v>
      </c>
      <c r="H23" s="2">
        <v>41</v>
      </c>
      <c r="I23" s="2">
        <v>-1</v>
      </c>
      <c r="J23" s="2">
        <v>0</v>
      </c>
      <c r="K23" s="2">
        <v>2</v>
      </c>
    </row>
    <row r="24" spans="1:11">
      <c r="A24" s="2">
        <v>2015</v>
      </c>
      <c r="B24" s="2" t="s">
        <v>35</v>
      </c>
      <c r="C24" s="2">
        <v>5060</v>
      </c>
      <c r="D24" s="2">
        <v>4793</v>
      </c>
      <c r="E24" s="2">
        <v>9853</v>
      </c>
      <c r="F24" s="2">
        <v>224</v>
      </c>
      <c r="G24" s="2">
        <v>157</v>
      </c>
      <c r="H24" s="2">
        <v>381</v>
      </c>
      <c r="I24" s="2">
        <v>1</v>
      </c>
      <c r="J24" s="2">
        <v>8</v>
      </c>
      <c r="K24" s="2">
        <v>8</v>
      </c>
    </row>
    <row r="25" spans="1:11">
      <c r="A25" s="2">
        <v>2015</v>
      </c>
      <c r="B25" s="2" t="s">
        <v>36</v>
      </c>
      <c r="C25" s="2">
        <v>1519</v>
      </c>
      <c r="D25" s="2">
        <v>1606</v>
      </c>
      <c r="E25" s="2">
        <v>3125</v>
      </c>
      <c r="F25" s="2">
        <v>41</v>
      </c>
      <c r="G25" s="2">
        <v>52</v>
      </c>
      <c r="H25" s="2">
        <v>93</v>
      </c>
      <c r="I25" s="2">
        <v>9</v>
      </c>
      <c r="J25" s="2">
        <v>12</v>
      </c>
      <c r="K25" s="2">
        <v>4</v>
      </c>
    </row>
    <row r="26" spans="1:11">
      <c r="A26" s="2">
        <v>2016</v>
      </c>
      <c r="B26" s="2" t="s">
        <v>34</v>
      </c>
      <c r="C26" s="2">
        <v>710</v>
      </c>
      <c r="D26" s="2">
        <v>646</v>
      </c>
      <c r="E26" s="2">
        <v>1356</v>
      </c>
      <c r="F26" s="2">
        <v>15</v>
      </c>
      <c r="G26" s="2">
        <v>5</v>
      </c>
      <c r="H26" s="2">
        <v>20</v>
      </c>
      <c r="I26" s="2">
        <v>-1</v>
      </c>
      <c r="J26" s="2">
        <v>0</v>
      </c>
      <c r="K26" s="2">
        <v>2</v>
      </c>
    </row>
    <row r="27" spans="1:11">
      <c r="A27" s="2">
        <v>2016</v>
      </c>
      <c r="B27" s="2" t="s">
        <v>35</v>
      </c>
      <c r="C27" s="2">
        <v>5510</v>
      </c>
      <c r="D27" s="2">
        <v>5202</v>
      </c>
      <c r="E27" s="2">
        <v>10712</v>
      </c>
      <c r="F27" s="2">
        <v>151</v>
      </c>
      <c r="G27" s="2">
        <v>107</v>
      </c>
      <c r="H27" s="2">
        <v>258</v>
      </c>
      <c r="I27" s="2">
        <v>1</v>
      </c>
      <c r="J27" s="2">
        <v>8</v>
      </c>
      <c r="K27" s="2">
        <v>8</v>
      </c>
    </row>
    <row r="28" spans="1:11">
      <c r="A28" s="2">
        <v>2016</v>
      </c>
      <c r="B28" s="2" t="s">
        <v>36</v>
      </c>
      <c r="C28" s="2">
        <v>1536</v>
      </c>
      <c r="D28" s="2">
        <v>1639</v>
      </c>
      <c r="E28" s="2">
        <v>3175</v>
      </c>
      <c r="F28" s="2">
        <v>68</v>
      </c>
      <c r="G28" s="2">
        <v>73</v>
      </c>
      <c r="H28" s="2">
        <v>141</v>
      </c>
      <c r="I28" s="2">
        <v>9</v>
      </c>
      <c r="J28" s="2">
        <v>12</v>
      </c>
      <c r="K28" s="2">
        <v>4</v>
      </c>
    </row>
    <row r="29" spans="1:11">
      <c r="A29" s="2">
        <v>2017</v>
      </c>
      <c r="B29" s="2" t="s">
        <v>34</v>
      </c>
      <c r="C29" s="2">
        <v>707</v>
      </c>
      <c r="D29" s="2">
        <v>669</v>
      </c>
      <c r="E29" s="2">
        <v>1376</v>
      </c>
      <c r="F29" s="2">
        <v>11</v>
      </c>
      <c r="G29" s="2">
        <v>11</v>
      </c>
      <c r="H29" s="2">
        <v>22</v>
      </c>
      <c r="I29" s="2">
        <v>-1</v>
      </c>
      <c r="J29" s="2">
        <v>0</v>
      </c>
      <c r="K29" s="2">
        <v>2</v>
      </c>
    </row>
    <row r="30" spans="1:11">
      <c r="A30" s="2">
        <v>2017</v>
      </c>
      <c r="B30" s="2" t="s">
        <v>35</v>
      </c>
      <c r="C30" s="2">
        <v>5410</v>
      </c>
      <c r="D30" s="2">
        <v>5101</v>
      </c>
      <c r="E30" s="2">
        <v>10511</v>
      </c>
      <c r="F30" s="2">
        <v>196</v>
      </c>
      <c r="G30" s="2">
        <v>100</v>
      </c>
      <c r="H30" s="2">
        <v>296</v>
      </c>
      <c r="I30" s="2">
        <v>1</v>
      </c>
      <c r="J30" s="2">
        <v>8</v>
      </c>
      <c r="K30" s="2">
        <v>8</v>
      </c>
    </row>
    <row r="31" spans="1:11">
      <c r="A31" s="2">
        <v>2017</v>
      </c>
      <c r="B31" s="2" t="s">
        <v>36</v>
      </c>
      <c r="C31" s="2">
        <v>1483</v>
      </c>
      <c r="D31" s="2">
        <v>1589</v>
      </c>
      <c r="E31" s="2">
        <v>3072</v>
      </c>
      <c r="F31" s="2">
        <v>27</v>
      </c>
      <c r="G31" s="2">
        <v>19</v>
      </c>
      <c r="H31" s="2">
        <v>46</v>
      </c>
      <c r="I31" s="2">
        <v>9</v>
      </c>
      <c r="J31" s="2">
        <v>12</v>
      </c>
      <c r="K31" s="2">
        <v>4</v>
      </c>
    </row>
    <row r="32" spans="1:11">
      <c r="A32" s="2">
        <v>2018</v>
      </c>
      <c r="B32" s="2" t="s">
        <v>34</v>
      </c>
      <c r="C32" s="2">
        <v>632</v>
      </c>
      <c r="D32" s="2">
        <v>635</v>
      </c>
      <c r="E32" s="2">
        <v>1267</v>
      </c>
      <c r="F32" s="2">
        <v>15</v>
      </c>
      <c r="G32" s="2">
        <v>10</v>
      </c>
      <c r="H32" s="2">
        <v>25</v>
      </c>
      <c r="I32" s="2">
        <v>-1</v>
      </c>
      <c r="J32" s="2">
        <v>0</v>
      </c>
      <c r="K32" s="2">
        <v>2</v>
      </c>
    </row>
    <row r="33" spans="1:11">
      <c r="A33" s="2">
        <v>2018</v>
      </c>
      <c r="B33" s="2" t="s">
        <v>35</v>
      </c>
      <c r="C33" s="2">
        <v>5147</v>
      </c>
      <c r="D33" s="2">
        <v>5038</v>
      </c>
      <c r="E33" s="2">
        <v>10185</v>
      </c>
      <c r="F33" s="2">
        <v>139</v>
      </c>
      <c r="G33" s="2">
        <v>74</v>
      </c>
      <c r="H33" s="2">
        <v>213</v>
      </c>
      <c r="I33" s="2">
        <v>1</v>
      </c>
      <c r="J33" s="2">
        <v>8</v>
      </c>
      <c r="K33" s="2">
        <v>8</v>
      </c>
    </row>
    <row r="34" spans="1:11">
      <c r="A34" s="2">
        <v>2018</v>
      </c>
      <c r="B34" s="2" t="s">
        <v>36</v>
      </c>
      <c r="C34" s="2">
        <v>1467</v>
      </c>
      <c r="D34" s="2">
        <v>1546</v>
      </c>
      <c r="E34" s="2">
        <v>3013</v>
      </c>
      <c r="F34" s="2">
        <v>11</v>
      </c>
      <c r="G34" s="2">
        <v>10</v>
      </c>
      <c r="H34" s="2">
        <v>21</v>
      </c>
      <c r="I34" s="2">
        <v>9</v>
      </c>
      <c r="J34" s="2">
        <v>12</v>
      </c>
      <c r="K34" s="2">
        <v>4</v>
      </c>
    </row>
    <row r="35" spans="1:11">
      <c r="A35" s="2">
        <v>2019</v>
      </c>
      <c r="B35" s="2" t="s">
        <v>34</v>
      </c>
      <c r="C35" s="2">
        <v>641</v>
      </c>
      <c r="D35" s="2">
        <v>621</v>
      </c>
      <c r="E35" s="2">
        <v>1262</v>
      </c>
      <c r="F35" s="2">
        <v>11</v>
      </c>
      <c r="G35" s="2">
        <v>9</v>
      </c>
      <c r="H35" s="2">
        <v>20</v>
      </c>
      <c r="I35" s="2">
        <v>-1</v>
      </c>
      <c r="J35" s="2">
        <v>0</v>
      </c>
      <c r="K35" s="2">
        <v>2</v>
      </c>
    </row>
    <row r="36" spans="1:11">
      <c r="A36" s="2">
        <v>2019</v>
      </c>
      <c r="B36" s="2" t="s">
        <v>35</v>
      </c>
      <c r="C36" s="2">
        <v>5111</v>
      </c>
      <c r="D36" s="2">
        <v>4828</v>
      </c>
      <c r="E36" s="2">
        <v>9939</v>
      </c>
      <c r="F36" s="2">
        <v>129</v>
      </c>
      <c r="G36" s="2">
        <v>77</v>
      </c>
      <c r="H36" s="2">
        <v>206</v>
      </c>
      <c r="I36" s="2">
        <v>1</v>
      </c>
      <c r="J36" s="2">
        <v>8</v>
      </c>
      <c r="K36" s="2">
        <v>8</v>
      </c>
    </row>
    <row r="37" spans="1:11">
      <c r="A37" s="2">
        <v>2019</v>
      </c>
      <c r="B37" s="2" t="s">
        <v>36</v>
      </c>
      <c r="C37" s="2">
        <v>1487</v>
      </c>
      <c r="D37" s="2">
        <v>1572</v>
      </c>
      <c r="E37" s="2">
        <v>3059</v>
      </c>
      <c r="F37" s="2">
        <v>9</v>
      </c>
      <c r="G37" s="2">
        <v>5</v>
      </c>
      <c r="H37" s="2">
        <v>14</v>
      </c>
      <c r="I37" s="2">
        <v>9</v>
      </c>
      <c r="J37" s="2">
        <v>12</v>
      </c>
      <c r="K37" s="2">
        <v>4</v>
      </c>
    </row>
    <row r="38" spans="1:11">
      <c r="A38" s="2">
        <v>2020</v>
      </c>
      <c r="B38" s="2" t="s">
        <v>34</v>
      </c>
      <c r="C38" s="2">
        <v>623</v>
      </c>
      <c r="D38" s="2">
        <v>556</v>
      </c>
      <c r="E38" s="2">
        <v>1179</v>
      </c>
      <c r="F38" s="2">
        <v>5</v>
      </c>
      <c r="G38" s="2">
        <v>6</v>
      </c>
      <c r="H38" s="2">
        <v>11</v>
      </c>
      <c r="I38" s="2">
        <v>-1</v>
      </c>
      <c r="J38" s="2">
        <v>0</v>
      </c>
      <c r="K38" s="2">
        <v>2</v>
      </c>
    </row>
    <row r="39" spans="1:11">
      <c r="A39" s="2">
        <v>2020</v>
      </c>
      <c r="B39" s="2" t="s">
        <v>35</v>
      </c>
      <c r="C39" s="2">
        <v>4798</v>
      </c>
      <c r="D39" s="2">
        <v>4578</v>
      </c>
      <c r="E39" s="2">
        <v>9376</v>
      </c>
      <c r="F39" s="2">
        <v>161</v>
      </c>
      <c r="G39" s="2">
        <v>88</v>
      </c>
      <c r="H39" s="2">
        <v>249</v>
      </c>
      <c r="I39" s="2">
        <v>1</v>
      </c>
      <c r="J39" s="2">
        <v>8</v>
      </c>
      <c r="K39" s="2">
        <v>8</v>
      </c>
    </row>
    <row r="40" spans="1:11">
      <c r="A40" s="2">
        <v>2020</v>
      </c>
      <c r="B40" s="2" t="s">
        <v>36</v>
      </c>
      <c r="C40" s="2">
        <v>1481</v>
      </c>
      <c r="D40" s="2">
        <v>1593</v>
      </c>
      <c r="E40" s="2">
        <v>3074</v>
      </c>
      <c r="F40" s="2">
        <v>29</v>
      </c>
      <c r="G40" s="2">
        <v>23</v>
      </c>
      <c r="H40" s="2">
        <v>52</v>
      </c>
      <c r="I40" s="2">
        <v>9</v>
      </c>
      <c r="J40" s="2">
        <v>12</v>
      </c>
      <c r="K40" s="2">
        <v>4</v>
      </c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4"/>
  <sheetViews>
    <sheetView showGridLines="0" workbookViewId="0">
      <selection activeCell="AD34" sqref="AD34"/>
    </sheetView>
  </sheetViews>
  <sheetFormatPr defaultColWidth="9.1328125" defaultRowHeight="11.25"/>
  <cols>
    <col min="1" max="1" width="10.53125" style="2" customWidth="1"/>
    <col min="2" max="2" width="13.59765625" style="2" customWidth="1"/>
    <col min="3" max="3" width="13.06640625" style="2" customWidth="1"/>
    <col min="4" max="4" width="10.9296875" style="2" customWidth="1"/>
    <col min="5" max="7" width="9.1328125" style="2"/>
    <col min="8" max="8" width="10.1328125" style="2" customWidth="1"/>
    <col min="9" max="11" width="3.86328125" style="2" customWidth="1"/>
    <col min="12" max="12" width="10.1328125" style="2" customWidth="1"/>
    <col min="13" max="15" width="5.46484375" style="2" customWidth="1"/>
    <col min="16" max="16" width="7.1328125" style="2" customWidth="1"/>
    <col min="17" max="17" width="3.06640625" style="2" customWidth="1"/>
    <col min="18" max="18" width="2.86328125" style="2" customWidth="1"/>
    <col min="19" max="19" width="3.06640625" style="2" customWidth="1"/>
    <col min="20" max="20" width="6.9296875" style="2" customWidth="1"/>
    <col min="21" max="21" width="3.46484375" style="2" customWidth="1"/>
    <col min="22" max="22" width="2.86328125" style="2" customWidth="1"/>
    <col min="23" max="23" width="3.33203125" style="2" customWidth="1"/>
    <col min="24" max="24" width="7.1328125" style="2" customWidth="1"/>
    <col min="25" max="25" width="10.1328125" style="2" customWidth="1"/>
    <col min="26" max="26" width="4.46484375" style="2" customWidth="1"/>
    <col min="27" max="27" width="12.265625" style="2" bestFit="1" customWidth="1"/>
    <col min="28" max="28" width="14.6640625" style="2" bestFit="1" customWidth="1"/>
    <col min="29" max="29" width="13.1328125" style="2" bestFit="1" customWidth="1"/>
    <col min="30" max="30" width="10.19921875" style="2" bestFit="1" customWidth="1"/>
    <col min="31" max="31" width="10.33203125" style="2" bestFit="1" customWidth="1"/>
    <col min="32" max="32" width="11.796875" style="2" bestFit="1" customWidth="1"/>
    <col min="33" max="33" width="10.19921875" style="2" bestFit="1" customWidth="1"/>
    <col min="34" max="34" width="10.33203125" style="2" bestFit="1" customWidth="1"/>
    <col min="35" max="35" width="11.796875" style="2" bestFit="1" customWidth="1"/>
    <col min="36" max="36" width="16.19921875" style="2" customWidth="1"/>
    <col min="37" max="37" width="18.59765625" style="2" customWidth="1"/>
    <col min="38" max="38" width="13.1328125" style="2" customWidth="1"/>
    <col min="39" max="39" width="21" style="2" bestFit="1" customWidth="1"/>
    <col min="40" max="40" width="18.1328125" style="2" bestFit="1" customWidth="1"/>
    <col min="41" max="41" width="18.265625" style="2" bestFit="1" customWidth="1"/>
    <col min="42" max="42" width="17.3984375" style="2" bestFit="1" customWidth="1"/>
    <col min="43" max="43" width="14.3984375" style="2" bestFit="1" customWidth="1"/>
    <col min="44" max="44" width="18.265625" style="2" bestFit="1" customWidth="1"/>
    <col min="45" max="45" width="17.3984375" style="2" bestFit="1" customWidth="1"/>
    <col min="46" max="46" width="14.3984375" style="2" bestFit="1" customWidth="1"/>
    <col min="47" max="47" width="18.265625" style="2" bestFit="1" customWidth="1"/>
    <col min="48" max="48" width="17.3984375" style="2" bestFit="1" customWidth="1"/>
    <col min="49" max="49" width="14.3984375" style="2" bestFit="1" customWidth="1"/>
    <col min="50" max="50" width="22.3984375" style="2" bestFit="1" customWidth="1"/>
    <col min="51" max="51" width="21.59765625" style="2" bestFit="1" customWidth="1"/>
    <col min="52" max="52" width="18.59765625" style="2" bestFit="1" customWidth="1"/>
    <col min="53" max="53" width="23.265625" style="2" bestFit="1" customWidth="1"/>
    <col min="54" max="54" width="22.3984375" style="2" bestFit="1" customWidth="1"/>
    <col min="55" max="55" width="19.3984375" style="2" bestFit="1" customWidth="1"/>
    <col min="56" max="16384" width="9.1328125" style="2"/>
  </cols>
  <sheetData>
    <row r="2" spans="1:38">
      <c r="A2" s="33" t="s">
        <v>46</v>
      </c>
      <c r="B2" s="17">
        <v>2020</v>
      </c>
    </row>
    <row r="4" spans="1:38" ht="14.25">
      <c r="A4" s="33" t="s">
        <v>1</v>
      </c>
      <c r="B4" s="2" t="s">
        <v>60</v>
      </c>
      <c r="C4" s="2" t="s">
        <v>61</v>
      </c>
      <c r="D4" s="2" t="s">
        <v>62</v>
      </c>
      <c r="H4" s="33" t="s">
        <v>63</v>
      </c>
      <c r="I4" s="36"/>
      <c r="J4" s="36"/>
      <c r="K4" s="36"/>
      <c r="M4"/>
      <c r="N4"/>
      <c r="O4"/>
      <c r="P4"/>
      <c r="Q4"/>
      <c r="R4"/>
      <c r="S4"/>
      <c r="T4"/>
      <c r="U4"/>
      <c r="V4"/>
      <c r="W4"/>
      <c r="X4"/>
      <c r="Y4"/>
      <c r="AA4" s="2" t="s">
        <v>83</v>
      </c>
      <c r="AB4" s="2" t="s">
        <v>84</v>
      </c>
      <c r="AC4" s="2" t="s">
        <v>85</v>
      </c>
      <c r="AD4"/>
      <c r="AE4"/>
      <c r="AF4"/>
      <c r="AG4"/>
      <c r="AH4"/>
      <c r="AI4"/>
      <c r="AJ4"/>
      <c r="AK4"/>
      <c r="AL4"/>
    </row>
    <row r="5" spans="1:38" ht="14.25">
      <c r="A5" s="17" t="s">
        <v>34</v>
      </c>
      <c r="B5" s="35">
        <v>8.0256821829855531E-3</v>
      </c>
      <c r="C5" s="34">
        <v>1.0791366906474821E-2</v>
      </c>
      <c r="D5" s="34">
        <v>9.3299406276505514E-3</v>
      </c>
      <c r="I5" s="2" t="s">
        <v>34</v>
      </c>
      <c r="J5" s="2" t="s">
        <v>35</v>
      </c>
      <c r="K5" s="2" t="s">
        <v>36</v>
      </c>
      <c r="L5" s="2" t="s">
        <v>72</v>
      </c>
      <c r="M5"/>
      <c r="N5"/>
      <c r="O5"/>
      <c r="P5"/>
      <c r="Q5"/>
      <c r="R5"/>
      <c r="S5"/>
      <c r="T5"/>
      <c r="U5"/>
      <c r="V5"/>
      <c r="W5"/>
      <c r="X5"/>
      <c r="Y5"/>
      <c r="Z5" s="17">
        <v>2016</v>
      </c>
      <c r="AA5" s="4">
        <v>3.0170190820010316E-2</v>
      </c>
      <c r="AB5" s="4">
        <v>2.4709496460531589E-2</v>
      </c>
      <c r="AC5" s="35">
        <v>2.748802729121564E-2</v>
      </c>
      <c r="AD5"/>
      <c r="AE5"/>
      <c r="AF5"/>
      <c r="AG5"/>
      <c r="AH5"/>
      <c r="AI5"/>
      <c r="AJ5"/>
      <c r="AK5"/>
      <c r="AL5"/>
    </row>
    <row r="6" spans="1:38" ht="14.25">
      <c r="A6" s="17" t="s">
        <v>35</v>
      </c>
      <c r="B6" s="35">
        <v>3.3555648186744474E-2</v>
      </c>
      <c r="C6" s="34">
        <v>1.9222367846221056E-2</v>
      </c>
      <c r="D6" s="34">
        <v>2.655716723549488E-2</v>
      </c>
      <c r="H6" s="17">
        <v>2016</v>
      </c>
      <c r="I6" s="35">
        <v>1.4749262536873156E-2</v>
      </c>
      <c r="J6" s="35">
        <v>2.4085138162808065E-2</v>
      </c>
      <c r="K6" s="35">
        <v>4.4409448818897634E-2</v>
      </c>
      <c r="L6" s="35">
        <v>2.748802729121564E-2</v>
      </c>
      <c r="M6"/>
      <c r="N6"/>
      <c r="O6"/>
      <c r="P6"/>
      <c r="Q6"/>
      <c r="R6"/>
      <c r="S6"/>
      <c r="T6"/>
      <c r="U6"/>
      <c r="V6"/>
      <c r="W6"/>
      <c r="X6"/>
      <c r="Y6"/>
      <c r="Z6" s="37" t="s">
        <v>34</v>
      </c>
      <c r="AA6" s="4">
        <v>2.1126760563380281E-2</v>
      </c>
      <c r="AB6" s="4">
        <v>7.7399380804953561E-3</v>
      </c>
      <c r="AC6" s="35">
        <v>1.4749262536873156E-2</v>
      </c>
      <c r="AD6"/>
      <c r="AE6"/>
      <c r="AF6"/>
      <c r="AG6"/>
      <c r="AH6"/>
      <c r="AI6"/>
      <c r="AJ6"/>
      <c r="AK6"/>
      <c r="AL6"/>
    </row>
    <row r="7" spans="1:38" ht="14.25">
      <c r="A7" s="17" t="s">
        <v>36</v>
      </c>
      <c r="B7" s="35">
        <v>1.9581363943281565E-2</v>
      </c>
      <c r="C7" s="34">
        <v>1.4438166980539862E-2</v>
      </c>
      <c r="D7" s="34">
        <v>1.6916070266753416E-2</v>
      </c>
      <c r="H7" s="17">
        <v>2017</v>
      </c>
      <c r="I7" s="35">
        <v>1.5988372093023256E-2</v>
      </c>
      <c r="J7" s="35">
        <v>2.8160974217486444E-2</v>
      </c>
      <c r="K7" s="35">
        <v>1.4973958333333334E-2</v>
      </c>
      <c r="L7" s="35">
        <v>2.4333177351427236E-2</v>
      </c>
      <c r="M7"/>
      <c r="N7"/>
      <c r="O7"/>
      <c r="P7"/>
      <c r="Q7"/>
      <c r="R7"/>
      <c r="S7"/>
      <c r="T7"/>
      <c r="U7"/>
      <c r="V7"/>
      <c r="W7"/>
      <c r="X7"/>
      <c r="Y7"/>
      <c r="Z7" s="37" t="s">
        <v>35</v>
      </c>
      <c r="AA7" s="4">
        <v>2.7404718693284938E-2</v>
      </c>
      <c r="AB7" s="4">
        <v>2.0569011918492888E-2</v>
      </c>
      <c r="AC7" s="35">
        <v>2.4085138162808065E-2</v>
      </c>
      <c r="AD7"/>
      <c r="AE7"/>
      <c r="AF7"/>
      <c r="AG7"/>
      <c r="AH7"/>
      <c r="AI7"/>
      <c r="AJ7"/>
      <c r="AK7"/>
      <c r="AL7"/>
    </row>
    <row r="8" spans="1:38" ht="14.25">
      <c r="A8" s="17" t="s">
        <v>2</v>
      </c>
      <c r="B8" s="35">
        <v>2.8252680382497827E-2</v>
      </c>
      <c r="C8" s="34">
        <v>1.7392596997175561E-2</v>
      </c>
      <c r="D8" s="34">
        <v>2.2892361875412721E-2</v>
      </c>
      <c r="H8" s="17">
        <v>2018</v>
      </c>
      <c r="I8" s="35">
        <v>1.973164956590371E-2</v>
      </c>
      <c r="J8" s="35">
        <v>2.0913107511045654E-2</v>
      </c>
      <c r="K8" s="35">
        <v>6.9697975439761035E-3</v>
      </c>
      <c r="L8" s="35">
        <v>1.7905288627722088E-2</v>
      </c>
      <c r="M8"/>
      <c r="N8"/>
      <c r="O8"/>
      <c r="P8"/>
      <c r="Q8"/>
      <c r="R8"/>
      <c r="S8"/>
      <c r="T8"/>
      <c r="U8"/>
      <c r="V8"/>
      <c r="W8"/>
      <c r="X8"/>
      <c r="Y8"/>
      <c r="Z8" s="37" t="s">
        <v>36</v>
      </c>
      <c r="AA8" s="4">
        <v>4.4270833333333336E-2</v>
      </c>
      <c r="AB8" s="4">
        <v>4.4539353264185476E-2</v>
      </c>
      <c r="AC8" s="35">
        <v>4.4409448818897634E-2</v>
      </c>
      <c r="AD8"/>
      <c r="AE8"/>
      <c r="AF8"/>
      <c r="AG8"/>
      <c r="AH8"/>
      <c r="AI8"/>
      <c r="AJ8"/>
      <c r="AK8"/>
      <c r="AL8"/>
    </row>
    <row r="9" spans="1:38" ht="14.25">
      <c r="H9" s="17">
        <v>2019</v>
      </c>
      <c r="I9" s="35">
        <v>1.5847860538827259E-2</v>
      </c>
      <c r="J9" s="35">
        <v>2.0726431230506086E-2</v>
      </c>
      <c r="K9" s="35">
        <v>4.5766590389016018E-3</v>
      </c>
      <c r="L9" s="35">
        <v>1.6830294530154277E-2</v>
      </c>
      <c r="M9"/>
      <c r="N9"/>
      <c r="O9"/>
      <c r="P9"/>
      <c r="Q9"/>
      <c r="R9"/>
      <c r="S9"/>
      <c r="T9"/>
      <c r="U9"/>
      <c r="V9"/>
      <c r="W9"/>
      <c r="X9"/>
      <c r="Y9"/>
      <c r="Z9" s="17">
        <v>2017</v>
      </c>
      <c r="AA9" s="4">
        <v>3.0789473684210526E-2</v>
      </c>
      <c r="AB9" s="4">
        <v>1.7665443674412286E-2</v>
      </c>
      <c r="AC9" s="35">
        <v>2.4333177351427236E-2</v>
      </c>
      <c r="AD9"/>
      <c r="AE9"/>
      <c r="AF9"/>
      <c r="AG9"/>
      <c r="AH9"/>
      <c r="AI9"/>
      <c r="AJ9"/>
      <c r="AK9"/>
      <c r="AL9"/>
    </row>
    <row r="10" spans="1:38" ht="14.25">
      <c r="H10" s="17">
        <v>2020</v>
      </c>
      <c r="I10" s="35">
        <v>9.3299406276505514E-3</v>
      </c>
      <c r="J10" s="35">
        <v>2.655716723549488E-2</v>
      </c>
      <c r="K10" s="35">
        <v>1.6916070266753416E-2</v>
      </c>
      <c r="L10" s="35">
        <v>2.2892361875412721E-2</v>
      </c>
      <c r="M10"/>
      <c r="N10"/>
      <c r="O10"/>
      <c r="P10"/>
      <c r="Q10"/>
      <c r="R10"/>
      <c r="S10"/>
      <c r="T10"/>
      <c r="U10"/>
      <c r="V10"/>
      <c r="W10"/>
      <c r="X10"/>
      <c r="Y10"/>
      <c r="Z10" s="37" t="s">
        <v>34</v>
      </c>
      <c r="AA10" s="4">
        <v>1.5558698727015558E-2</v>
      </c>
      <c r="AB10" s="4">
        <v>1.6442451420029897E-2</v>
      </c>
      <c r="AC10" s="35">
        <v>1.5988372093023256E-2</v>
      </c>
      <c r="AD10"/>
      <c r="AE10"/>
      <c r="AF10"/>
      <c r="AG10"/>
      <c r="AH10"/>
      <c r="AI10"/>
      <c r="AJ10"/>
      <c r="AK10"/>
      <c r="AL10"/>
    </row>
    <row r="11" spans="1:38" ht="14.25">
      <c r="H11" s="17" t="s">
        <v>72</v>
      </c>
      <c r="I11" s="35">
        <v>1.5217391304347827E-2</v>
      </c>
      <c r="J11" s="35">
        <v>2.4091634958500089E-2</v>
      </c>
      <c r="K11" s="35">
        <v>1.7800298837133761E-2</v>
      </c>
      <c r="L11" s="35">
        <v>2.1969237554440708E-2</v>
      </c>
      <c r="M11"/>
      <c r="N11"/>
      <c r="O11"/>
      <c r="P11"/>
      <c r="Q11"/>
      <c r="R11"/>
      <c r="S11"/>
      <c r="T11"/>
      <c r="U11"/>
      <c r="V11"/>
      <c r="W11"/>
      <c r="X11"/>
      <c r="Y11"/>
      <c r="Z11" s="37" t="s">
        <v>35</v>
      </c>
      <c r="AA11" s="4">
        <v>3.6229205175600743E-2</v>
      </c>
      <c r="AB11" s="4">
        <v>1.960399921584003E-2</v>
      </c>
      <c r="AC11" s="35">
        <v>2.8160974217486444E-2</v>
      </c>
      <c r="AD11"/>
      <c r="AE11"/>
      <c r="AF11"/>
      <c r="AG11"/>
      <c r="AH11"/>
      <c r="AI11"/>
      <c r="AJ11"/>
      <c r="AK11"/>
      <c r="AL11"/>
    </row>
    <row r="12" spans="1:38" ht="14.25"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 s="37" t="s">
        <v>36</v>
      </c>
      <c r="AA12" s="4">
        <v>1.8206338503034391E-2</v>
      </c>
      <c r="AB12" s="4">
        <v>1.1957205789804909E-2</v>
      </c>
      <c r="AC12" s="35">
        <v>1.4973958333333334E-2</v>
      </c>
    </row>
    <row r="13" spans="1:38">
      <c r="Z13" s="17">
        <v>2018</v>
      </c>
      <c r="AA13" s="4">
        <v>2.2771184101573281E-2</v>
      </c>
      <c r="AB13" s="4">
        <v>1.3021194071200998E-2</v>
      </c>
      <c r="AC13" s="35">
        <v>1.7905288627722088E-2</v>
      </c>
    </row>
    <row r="14" spans="1:38">
      <c r="Z14" s="37" t="s">
        <v>34</v>
      </c>
      <c r="AA14" s="4">
        <v>2.3734177215189875E-2</v>
      </c>
      <c r="AB14" s="4">
        <v>1.5748031496062992E-2</v>
      </c>
      <c r="AC14" s="35">
        <v>1.973164956590371E-2</v>
      </c>
    </row>
    <row r="15" spans="1:38">
      <c r="Z15" s="37" t="s">
        <v>35</v>
      </c>
      <c r="AA15" s="4">
        <v>2.7006022925976297E-2</v>
      </c>
      <c r="AB15" s="4">
        <v>1.4688368400158794E-2</v>
      </c>
      <c r="AC15" s="35">
        <v>2.0913107511045654E-2</v>
      </c>
    </row>
    <row r="16" spans="1:38">
      <c r="Z16" s="37" t="s">
        <v>36</v>
      </c>
      <c r="AA16" s="4">
        <v>7.498295841854124E-3</v>
      </c>
      <c r="AB16" s="4">
        <v>6.4683053040103496E-3</v>
      </c>
      <c r="AC16" s="35">
        <v>6.9697975439761035E-3</v>
      </c>
    </row>
    <row r="17" spans="26:29">
      <c r="Z17" s="17">
        <v>2019</v>
      </c>
      <c r="AA17" s="4">
        <v>2.0582953446608647E-2</v>
      </c>
      <c r="AB17" s="4">
        <v>1.2961116650049851E-2</v>
      </c>
      <c r="AC17" s="35">
        <v>1.6830294530154277E-2</v>
      </c>
    </row>
    <row r="18" spans="26:29">
      <c r="Z18" s="37" t="s">
        <v>34</v>
      </c>
      <c r="AA18" s="4">
        <v>1.7160686427457099E-2</v>
      </c>
      <c r="AB18" s="4">
        <v>1.4492753623188406E-2</v>
      </c>
      <c r="AC18" s="35">
        <v>1.5847860538827259E-2</v>
      </c>
    </row>
    <row r="19" spans="26:29">
      <c r="Z19" s="37" t="s">
        <v>35</v>
      </c>
      <c r="AA19" s="4">
        <v>2.5239679123459206E-2</v>
      </c>
      <c r="AB19" s="4">
        <v>1.5948632974316486E-2</v>
      </c>
      <c r="AC19" s="35">
        <v>2.0726431230506086E-2</v>
      </c>
    </row>
    <row r="20" spans="26:29">
      <c r="Z20" s="37" t="s">
        <v>36</v>
      </c>
      <c r="AA20" s="4">
        <v>6.0524546065904503E-3</v>
      </c>
      <c r="AB20" s="4">
        <v>3.1806615776081423E-3</v>
      </c>
      <c r="AC20" s="35">
        <v>4.5766590389016018E-3</v>
      </c>
    </row>
    <row r="21" spans="26:29">
      <c r="Z21" s="17">
        <v>2020</v>
      </c>
      <c r="AA21" s="4">
        <v>2.8252680382497827E-2</v>
      </c>
      <c r="AB21" s="4">
        <v>1.7392596997175561E-2</v>
      </c>
      <c r="AC21" s="35">
        <v>2.2892361875412721E-2</v>
      </c>
    </row>
    <row r="22" spans="26:29">
      <c r="Z22" s="37" t="s">
        <v>34</v>
      </c>
      <c r="AA22" s="4">
        <v>8.0256821829855531E-3</v>
      </c>
      <c r="AB22" s="4">
        <v>1.0791366906474821E-2</v>
      </c>
      <c r="AC22" s="35">
        <v>9.3299406276505514E-3</v>
      </c>
    </row>
    <row r="23" spans="26:29">
      <c r="Z23" s="37" t="s">
        <v>35</v>
      </c>
      <c r="AA23" s="4">
        <v>3.3555648186744474E-2</v>
      </c>
      <c r="AB23" s="4">
        <v>1.9222367846221056E-2</v>
      </c>
      <c r="AC23" s="35">
        <v>2.655716723549488E-2</v>
      </c>
    </row>
    <row r="24" spans="26:29">
      <c r="Z24" s="37" t="s">
        <v>36</v>
      </c>
      <c r="AA24" s="4">
        <v>1.9581363943281565E-2</v>
      </c>
      <c r="AB24" s="4">
        <v>1.4438166980539862E-2</v>
      </c>
      <c r="AC24" s="35">
        <v>1.6916070266753416E-2</v>
      </c>
    </row>
  </sheetData>
  <pageMargins left="0.7" right="0.7" top="0.75" bottom="0.75" header="0.3" footer="0.3"/>
  <pageSetup orientation="portrait" horizontalDpi="300" verticalDpi="30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I1" sqref="I1"/>
    </sheetView>
  </sheetViews>
  <sheetFormatPr defaultRowHeight="14.25"/>
  <cols>
    <col min="1" max="1" width="10.86328125" bestFit="1" customWidth="1"/>
    <col min="4" max="4" width="12.1328125" bestFit="1" customWidth="1"/>
  </cols>
  <sheetData>
    <row r="1" spans="1:9">
      <c r="A1" s="18" t="s">
        <v>46</v>
      </c>
      <c r="B1" s="18" t="s">
        <v>65</v>
      </c>
      <c r="C1" s="18" t="s">
        <v>76</v>
      </c>
      <c r="D1" s="18" t="s">
        <v>0</v>
      </c>
      <c r="E1" s="18" t="s">
        <v>73</v>
      </c>
      <c r="F1" s="18" t="s">
        <v>74</v>
      </c>
      <c r="I1" t="s">
        <v>75</v>
      </c>
    </row>
    <row r="2" spans="1:9">
      <c r="A2">
        <v>2019</v>
      </c>
      <c r="B2" t="s">
        <v>55</v>
      </c>
      <c r="C2">
        <v>8</v>
      </c>
      <c r="D2" t="s">
        <v>53</v>
      </c>
      <c r="E2">
        <v>429</v>
      </c>
      <c r="F2">
        <v>401</v>
      </c>
    </row>
    <row r="3" spans="1:9">
      <c r="A3">
        <v>2019</v>
      </c>
      <c r="B3" t="s">
        <v>55</v>
      </c>
      <c r="C3">
        <v>8</v>
      </c>
      <c r="D3" t="s">
        <v>54</v>
      </c>
      <c r="E3">
        <v>372</v>
      </c>
      <c r="F3">
        <v>345</v>
      </c>
    </row>
    <row r="4" spans="1:9">
      <c r="A4">
        <v>2019</v>
      </c>
      <c r="B4" t="s">
        <v>57</v>
      </c>
      <c r="C4">
        <v>8</v>
      </c>
      <c r="D4" t="s">
        <v>53</v>
      </c>
      <c r="E4">
        <v>401</v>
      </c>
      <c r="F4">
        <v>387</v>
      </c>
    </row>
    <row r="5" spans="1:9">
      <c r="A5">
        <v>2019</v>
      </c>
      <c r="B5" t="s">
        <v>57</v>
      </c>
      <c r="C5">
        <v>8</v>
      </c>
      <c r="D5" t="s">
        <v>54</v>
      </c>
      <c r="E5">
        <v>386</v>
      </c>
      <c r="F5">
        <v>360</v>
      </c>
    </row>
    <row r="6" spans="1:9">
      <c r="A6">
        <v>2019</v>
      </c>
      <c r="B6" t="s">
        <v>56</v>
      </c>
      <c r="C6">
        <v>8</v>
      </c>
      <c r="D6" t="s">
        <v>53</v>
      </c>
      <c r="E6">
        <v>70</v>
      </c>
      <c r="F6">
        <v>68</v>
      </c>
    </row>
    <row r="7" spans="1:9">
      <c r="A7">
        <v>2019</v>
      </c>
      <c r="B7" t="s">
        <v>56</v>
      </c>
      <c r="C7">
        <v>8</v>
      </c>
      <c r="D7" t="s">
        <v>54</v>
      </c>
      <c r="E7">
        <v>71</v>
      </c>
      <c r="F7">
        <v>71</v>
      </c>
    </row>
    <row r="8" spans="1:9">
      <c r="A8">
        <v>2019</v>
      </c>
      <c r="B8" t="s">
        <v>58</v>
      </c>
      <c r="C8">
        <v>8</v>
      </c>
      <c r="D8" t="s">
        <v>53</v>
      </c>
      <c r="E8">
        <v>82</v>
      </c>
      <c r="F8">
        <v>80</v>
      </c>
    </row>
    <row r="9" spans="1:9">
      <c r="A9">
        <v>2019</v>
      </c>
      <c r="B9" t="s">
        <v>58</v>
      </c>
      <c r="C9">
        <v>8</v>
      </c>
      <c r="D9" t="s">
        <v>54</v>
      </c>
      <c r="E9">
        <v>94</v>
      </c>
      <c r="F9">
        <v>91</v>
      </c>
    </row>
    <row r="10" spans="1:9">
      <c r="A10">
        <v>2019</v>
      </c>
      <c r="B10" t="s">
        <v>55</v>
      </c>
      <c r="C10">
        <v>12</v>
      </c>
      <c r="D10" t="s">
        <v>53</v>
      </c>
      <c r="E10">
        <v>223</v>
      </c>
      <c r="F10">
        <v>223</v>
      </c>
    </row>
    <row r="11" spans="1:9">
      <c r="A11">
        <v>2019</v>
      </c>
      <c r="B11" t="s">
        <v>55</v>
      </c>
      <c r="C11">
        <v>12</v>
      </c>
      <c r="D11" t="s">
        <v>54</v>
      </c>
      <c r="E11">
        <v>190</v>
      </c>
      <c r="F11">
        <v>190</v>
      </c>
    </row>
    <row r="12" spans="1:9">
      <c r="A12">
        <v>2019</v>
      </c>
      <c r="B12" t="s">
        <v>57</v>
      </c>
      <c r="C12">
        <v>12</v>
      </c>
      <c r="D12" t="s">
        <v>53</v>
      </c>
      <c r="E12">
        <v>298</v>
      </c>
      <c r="F12">
        <v>281</v>
      </c>
    </row>
    <row r="13" spans="1:9">
      <c r="A13">
        <v>2019</v>
      </c>
      <c r="B13" t="s">
        <v>57</v>
      </c>
      <c r="C13">
        <v>12</v>
      </c>
      <c r="D13" t="s">
        <v>54</v>
      </c>
      <c r="E13">
        <v>278</v>
      </c>
      <c r="F13">
        <v>269</v>
      </c>
    </row>
    <row r="14" spans="1:9">
      <c r="A14">
        <v>2019</v>
      </c>
      <c r="B14" t="s">
        <v>56</v>
      </c>
      <c r="C14">
        <v>12</v>
      </c>
      <c r="D14" t="s">
        <v>53</v>
      </c>
      <c r="E14">
        <v>70</v>
      </c>
      <c r="F14">
        <v>68</v>
      </c>
    </row>
    <row r="15" spans="1:9">
      <c r="A15">
        <v>2019</v>
      </c>
      <c r="B15" t="s">
        <v>56</v>
      </c>
      <c r="C15">
        <v>12</v>
      </c>
      <c r="D15" t="s">
        <v>54</v>
      </c>
      <c r="E15">
        <v>63</v>
      </c>
      <c r="F15">
        <v>58</v>
      </c>
    </row>
    <row r="16" spans="1:9">
      <c r="A16">
        <v>2019</v>
      </c>
      <c r="B16" t="s">
        <v>58</v>
      </c>
      <c r="C16">
        <v>12</v>
      </c>
      <c r="D16" t="s">
        <v>53</v>
      </c>
      <c r="E16">
        <v>84</v>
      </c>
      <c r="F16">
        <v>76</v>
      </c>
    </row>
    <row r="17" spans="1:6">
      <c r="A17">
        <v>2019</v>
      </c>
      <c r="B17" t="s">
        <v>58</v>
      </c>
      <c r="C17">
        <v>12</v>
      </c>
      <c r="D17" t="s">
        <v>54</v>
      </c>
      <c r="E17">
        <v>81</v>
      </c>
      <c r="F17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workbookViewId="0">
      <selection activeCell="A3" sqref="A3"/>
    </sheetView>
  </sheetViews>
  <sheetFormatPr defaultColWidth="9.1328125" defaultRowHeight="11.25"/>
  <cols>
    <col min="1" max="1" width="12.1328125" style="2" bestFit="1" customWidth="1"/>
    <col min="2" max="2" width="5.1328125" style="2" bestFit="1" customWidth="1"/>
    <col min="3" max="3" width="4.1328125" style="2" bestFit="1" customWidth="1"/>
    <col min="4" max="4" width="5.265625" style="2" bestFit="1" customWidth="1"/>
    <col min="5" max="6" width="4.1328125" style="2" bestFit="1" customWidth="1"/>
    <col min="7" max="7" width="6.06640625" style="2" bestFit="1" customWidth="1"/>
    <col min="8" max="8" width="10.1328125" style="2" bestFit="1" customWidth="1"/>
    <col min="9" max="16384" width="9.1328125" style="2"/>
  </cols>
  <sheetData>
    <row r="1" spans="1:8">
      <c r="A1" s="20" t="s">
        <v>46</v>
      </c>
      <c r="B1" s="19" t="s">
        <v>59</v>
      </c>
    </row>
    <row r="3" spans="1:8">
      <c r="A3" s="20" t="s">
        <v>77</v>
      </c>
      <c r="B3" s="19"/>
      <c r="C3" s="19"/>
      <c r="D3" s="19"/>
      <c r="E3" s="19"/>
      <c r="F3" s="19"/>
      <c r="G3" s="19"/>
      <c r="H3" s="19"/>
    </row>
    <row r="4" spans="1:8">
      <c r="A4" s="19"/>
      <c r="B4" s="19">
        <v>8</v>
      </c>
      <c r="C4" s="19"/>
      <c r="D4" s="19" t="s">
        <v>71</v>
      </c>
      <c r="E4" s="19">
        <v>12</v>
      </c>
      <c r="F4" s="19"/>
      <c r="G4" s="19" t="s">
        <v>78</v>
      </c>
      <c r="H4" s="19" t="s">
        <v>72</v>
      </c>
    </row>
    <row r="5" spans="1:8">
      <c r="A5" s="19"/>
      <c r="B5" s="19" t="s">
        <v>53</v>
      </c>
      <c r="C5" s="19" t="s">
        <v>54</v>
      </c>
      <c r="D5" s="19"/>
      <c r="E5" s="19" t="s">
        <v>53</v>
      </c>
      <c r="F5" s="19" t="s">
        <v>54</v>
      </c>
      <c r="G5" s="19"/>
      <c r="H5" s="19"/>
    </row>
    <row r="6" spans="1:8">
      <c r="A6" s="21" t="s">
        <v>55</v>
      </c>
      <c r="B6" s="22">
        <v>0.93473193473193472</v>
      </c>
      <c r="C6" s="22">
        <v>0.92741935483870963</v>
      </c>
      <c r="D6" s="22">
        <v>0.93133583021223476</v>
      </c>
      <c r="E6" s="22">
        <v>1</v>
      </c>
      <c r="F6" s="22">
        <v>1</v>
      </c>
      <c r="G6" s="22">
        <v>1</v>
      </c>
      <c r="H6" s="22">
        <v>0.95469522240527183</v>
      </c>
    </row>
    <row r="7" spans="1:8">
      <c r="A7" s="21" t="s">
        <v>56</v>
      </c>
      <c r="B7" s="22">
        <v>0.97142857142857142</v>
      </c>
      <c r="C7" s="22">
        <v>1</v>
      </c>
      <c r="D7" s="22">
        <v>0.98581560283687941</v>
      </c>
      <c r="E7" s="22">
        <v>0.97142857142857142</v>
      </c>
      <c r="F7" s="22">
        <v>0.92063492063492058</v>
      </c>
      <c r="G7" s="22">
        <v>0.94736842105263153</v>
      </c>
      <c r="H7" s="22">
        <v>0.96715328467153283</v>
      </c>
    </row>
    <row r="8" spans="1:8">
      <c r="A8" s="21" t="s">
        <v>57</v>
      </c>
      <c r="B8" s="22">
        <v>0.96508728179551118</v>
      </c>
      <c r="C8" s="22">
        <v>0.93264248704663211</v>
      </c>
      <c r="D8" s="22">
        <v>0.9491740787801779</v>
      </c>
      <c r="E8" s="22">
        <v>0.94295302013422821</v>
      </c>
      <c r="F8" s="22">
        <v>0.96762589928057552</v>
      </c>
      <c r="G8" s="22">
        <v>0.95486111111111116</v>
      </c>
      <c r="H8" s="22">
        <v>0.95157740278796776</v>
      </c>
    </row>
    <row r="9" spans="1:8">
      <c r="A9" s="21" t="s">
        <v>58</v>
      </c>
      <c r="B9" s="22">
        <v>0.97560975609756095</v>
      </c>
      <c r="C9" s="22">
        <v>0.96808510638297873</v>
      </c>
      <c r="D9" s="22">
        <v>0.97159090909090906</v>
      </c>
      <c r="E9" s="22">
        <v>0.90476190476190477</v>
      </c>
      <c r="F9" s="22">
        <v>0.9135802469135802</v>
      </c>
      <c r="G9" s="22">
        <v>0.90909090909090906</v>
      </c>
      <c r="H9" s="22">
        <v>0.94134897360703818</v>
      </c>
    </row>
    <row r="10" spans="1:8">
      <c r="A10" s="21" t="s">
        <v>72</v>
      </c>
      <c r="B10" s="22">
        <v>0.95315682281059066</v>
      </c>
      <c r="C10" s="22">
        <v>0.93932827735644642</v>
      </c>
      <c r="D10" s="22">
        <v>0.94645669291338586</v>
      </c>
      <c r="E10" s="22">
        <v>0.96</v>
      </c>
      <c r="F10" s="22">
        <v>0.96568627450980393</v>
      </c>
      <c r="G10" s="22">
        <v>0.96270396270396275</v>
      </c>
      <c r="H10" s="22">
        <v>0.95300751879699253</v>
      </c>
    </row>
  </sheetData>
  <pageMargins left="0.7" right="0.7" top="0.75" bottom="0.75" header="0.3" footer="0.3"/>
  <pageSetup orientation="portrait" horizontalDpi="300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/>
  </sheetViews>
  <sheetFormatPr defaultRowHeight="14.25"/>
  <cols>
    <col min="1" max="1" width="11" bestFit="1" customWidth="1"/>
    <col min="30" max="30" width="9.1328125" customWidth="1"/>
  </cols>
  <sheetData>
    <row r="1" spans="1:6" ht="23.45" customHeight="1">
      <c r="A1" s="18" t="s">
        <v>79</v>
      </c>
      <c r="B1" s="18"/>
      <c r="C1" s="18"/>
      <c r="D1" s="18"/>
      <c r="E1" s="18"/>
      <c r="F1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8 b 2 1 3 1 5 - c 5 2 2 - 4 c 0 f - 8 9 b 1 - 1 c b 7 d b c 2 8 6 b 8 "   x m l n s = " h t t p : / / s c h e m a s . m i c r o s o f t . c o m / D a t a M a s h u p " > A A A A A N c D A A B Q S w M E F A A C A A g A r l K / T t H d V o y m A A A A + A A A A B I A H A B D b 2 5 m a W c v U G F j a 2 F n Z S 5 4 b W w g o h g A K K A U A A A A A A A A A A A A A A A A A A A A A A A A A A A A h Y + 9 D o I w G E V f h X S n f y p R 8 l E G V 0 l M i M a 1 g Q q N U A w t 1 n d z 8 J F 8 B U k U d X O 8 J 2 c 4 9 3 G 7 Q 3 p t m + C i e q s 7 k y C G K Q q U K b p S m y p B g z u G S 5 Q K 2 M r i J C s V j L K x 8 d W W C a q d O 8 e E e O + x n + G u r w i n l J F D t s m L W r U S f W T 9 X w 6 1 s U 6 a Q i E B + 1 e M 4 D h i e M F W H M 8 j B m T C k G n z V f h Y j C m Q H w j r o X F D r 4 Q y 4 S 4 H M k 0 g 7 x f i C V B L A w Q U A A I A C A C u U r 9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l K / T t u J G f b P A A A A 6 w I A A B M A H A B G b 3 J t d W x h c y 9 T Z W N 0 a W 9 u M S 5 t I K I Y A C i g F A A A A A A A A A A A A A A A A A A A A A A A A A A A A O 3 Q u w r C M B S A 4 b 3 Q d z j E R U E L d R U n T U E w i K a L h A 6 x P d J C b D Q X x b e 3 K o L a r m 6 e J e Q L h O S 3 m L t K 1 8 C f a z w J g z C w p T R Y w N q j u c Y w B Y U u D K A Z r r 3 J s R F + U t F c O r m T F v t E 6 V y q U l t H h k D Y g r I F H 6 W U p 8 1 W P C 6 Z E k 6 X d J a C 4 N 6 c 8 b p F a b J e X + 0 H 8 J i h w G K J Z 1 Q z X e D X Q W 2 0 Y h 2 W d N g n G T y y l i Q t + Y R 9 Z a x r v 0 / J L q 3 9 4 Y 7 2 p c l m x U B c m n q l 9 h a z S N D n v + g m I 9 k g D K r 6 P W Q r 9 v g f + 3 e x b 1 B L A Q I t A B Q A A g A I A K 5 S v 0 7 R 3 V a M p g A A A P g A A A A S A A A A A A A A A A A A A A A A A A A A A A B D b 2 5 m a W c v U G F j a 2 F n Z S 5 4 b W x Q S w E C L Q A U A A I A C A C u U r 9 O D 8 r p q 6 Q A A A D p A A A A E w A A A A A A A A A A A A A A A A D y A A A A W 0 N v b n R l b n R f V H l w Z X N d L n h t b F B L A Q I t A B Q A A g A I A K 5 S v 0 7 b i R n 2 z w A A A O s C A A A T A A A A A A A A A A A A A A A A A O M B A A B G b 3 J t d W x h c y 9 T Z W N 0 a W 9 u M S 5 t U E s F B g A A A A A D A A M A w g A A A P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U X A A A A A A A A 8 x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z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S 0 z M F Q w M T o 1 M j o y O S 4 4 N z U 4 M z g 2 W i I g L z 4 8 R W 5 0 c n k g V H l w Z T 0 i R m l s b E N v b H V t b l R 5 c G V z I i B W Y W x 1 Z T 0 i c 0 F n W U N B Z 0 l D Q W d J Q 0 F n S T 0 i I C 8 + P E V u d H J 5 I F R 5 c G U 9 I k Z p b G x D b 2 x 1 b W 5 O Y W 1 l c y I g V m F s d W U 9 I n N b J n F 1 b 3 Q 7 U 3 V y d m V 5 W W V h c i Z x d W 9 0 O y w m c X V v d D t l Z E x l d m V s Q 2 9 k Z S Z x d W 9 0 O y w m c X V v d D t l b n J v b E 0 m c X V v d D s s J n F 1 b 3 Q 7 Z W 5 y b 2 x G J n F 1 b 3 Q 7 L C Z x d W 9 0 O 2 V u c m 9 s J n F 1 b 3 Q 7 L C Z x d W 9 0 O 3 J l c E 0 m c X V v d D s s J n F 1 b 3 Q 7 c m V w R i Z x d W 9 0 O y w m c X V v d D t y Z X A m c X V v d D s s J n F 1 b 3 Q 7 Z m l y c 3 R Z Z W F y J n F 1 b 3 Q 7 L C Z x d W 9 0 O 2 x h c 3 R Z Z W F y J n F 1 b 3 Q 7 L C Z x d W 9 0 O 2 5 1 b V l l Y X J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T b 3 V y Y 2 U u e 1 N 1 c n Z l e V l l Y X I s M H 0 m c X V v d D s s J n F 1 b 3 Q 7 U 2 V j d G l v b j E v U X V l c n k x L 1 N v d X J j Z S 5 7 Z W R M Z X Z l b E N v Z G U s M X 0 m c X V v d D s s J n F 1 b 3 Q 7 U 2 V j d G l v b j E v U X V l c n k x L 1 N v d X J j Z S 5 7 Z W 5 y b 2 x N L D J 9 J n F 1 b 3 Q 7 L C Z x d W 9 0 O 1 N l Y 3 R p b 2 4 x L 1 F 1 Z X J 5 M S 9 T b 3 V y Y 2 U u e 2 V u c m 9 s R i w z f S Z x d W 9 0 O y w m c X V v d D t T Z W N 0 a W 9 u M S 9 R d W V y e T E v U 2 9 1 c m N l L n t l b n J v b C w 0 f S Z x d W 9 0 O y w m c X V v d D t T Z W N 0 a W 9 u M S 9 R d W V y e T E v U 2 9 1 c m N l L n t y Z X B N L D V 9 J n F 1 b 3 Q 7 L C Z x d W 9 0 O 1 N l Y 3 R p b 2 4 x L 1 F 1 Z X J 5 M S 9 T b 3 V y Y 2 U u e 3 J l c E Y s N n 0 m c X V v d D s s J n F 1 b 3 Q 7 U 2 V j d G l v b j E v U X V l c n k x L 1 N v d X J j Z S 5 7 c m V w L D d 9 J n F 1 b 3 Q 7 L C Z x d W 9 0 O 1 N l Y 3 R p b 2 4 x L 1 F 1 Z X J 5 M S 9 T b 3 V y Y 2 U u e 2 Z p c n N 0 W W V h c i w 4 f S Z x d W 9 0 O y w m c X V v d D t T Z W N 0 a W 9 u M S 9 R d W V y e T E v U 2 9 1 c m N l L n t s Y X N 0 W W V h c i w 5 f S Z x d W 9 0 O y w m c X V v d D t T Z W N 0 a W 9 u M S 9 R d W V y e T E v U 2 9 1 c m N l L n t u d W 1 Z Z W F y c y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F 1 Z X J 5 M S 9 T b 3 V y Y 2 U u e 1 N 1 c n Z l e V l l Y X I s M H 0 m c X V v d D s s J n F 1 b 3 Q 7 U 2 V j d G l v b j E v U X V l c n k x L 1 N v d X J j Z S 5 7 Z W R M Z X Z l b E N v Z G U s M X 0 m c X V v d D s s J n F 1 b 3 Q 7 U 2 V j d G l v b j E v U X V l c n k x L 1 N v d X J j Z S 5 7 Z W 5 y b 2 x N L D J 9 J n F 1 b 3 Q 7 L C Z x d W 9 0 O 1 N l Y 3 R p b 2 4 x L 1 F 1 Z X J 5 M S 9 T b 3 V y Y 2 U u e 2 V u c m 9 s R i w z f S Z x d W 9 0 O y w m c X V v d D t T Z W N 0 a W 9 u M S 9 R d W V y e T E v U 2 9 1 c m N l L n t l b n J v b C w 0 f S Z x d W 9 0 O y w m c X V v d D t T Z W N 0 a W 9 u M S 9 R d W V y e T E v U 2 9 1 c m N l L n t y Z X B N L D V 9 J n F 1 b 3 Q 7 L C Z x d W 9 0 O 1 N l Y 3 R p b 2 4 x L 1 F 1 Z X J 5 M S 9 T b 3 V y Y 2 U u e 3 J l c E Y s N n 0 m c X V v d D s s J n F 1 b 3 Q 7 U 2 V j d G l v b j E v U X V l c n k x L 1 N v d X J j Z S 5 7 c m V w L D d 9 J n F 1 b 3 Q 7 L C Z x d W 9 0 O 1 N l Y 3 R p b 2 4 x L 1 F 1 Z X J 5 M S 9 T b 3 V y Y 2 U u e 2 Z p c n N 0 W W V h c i w 4 f S Z x d W 9 0 O y w m c X V v d D t T Z W N 0 a W 9 u M S 9 R d W V y e T E v U 2 9 1 c m N l L n t s Y X N 0 W W V h c i w 5 f S Z x d W 9 0 O y w m c X V v d D t T Z W N 0 a W 9 u M S 9 R d W V y e T E v U 2 9 1 c m N l L n t u d W 1 Z Z W F y c y w x M H 0 m c X V v d D t d L C Z x d W 9 0 O 1 J l b G F 0 a W 9 u c 2 h p c E l u Z m 8 m c X V v d D s 6 W 1 1 9 I i A v P j x F b n R y e S B U e X B l P S J R d W V y e U l E I i B W Y W x 1 Z T 0 i c 2 Z m M D M 5 Z j M z L T E 0 Z W U t N D Z k N C 1 i O T U 5 L T F i O G M 5 Y j Y 2 M T N k N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M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1 L T M w V D A y O j E z O j E 5 L j c y O T c x O T h a I i A v P j x F b n R y e S B U e X B l P S J G a W x s Q 2 9 s d W 1 u V H l w Z X M i I F Z h b H V l P S J z Q W d Z Q 0 F n S U N B Z 0 l D Q W d J P S I g L z 4 8 R W 5 0 c n k g V H l w Z T 0 i R m l s b E N v b H V t b k 5 h b W V z I i B W Y W x 1 Z T 0 i c 1 s m c X V v d D t T d X J 2 Z X l Z Z W F y J n F 1 b 3 Q 7 L C Z x d W 9 0 O 2 V k T G V 2 Z W x D b 2 R l J n F 1 b 3 Q 7 L C Z x d W 9 0 O 2 V u c m 9 s T S Z x d W 9 0 O y w m c X V v d D t l b n J v b E Y m c X V v d D s s J n F 1 b 3 Q 7 Z W 5 y b 2 w m c X V v d D s s J n F 1 b 3 Q 7 c m V w T S Z x d W 9 0 O y w m c X V v d D t y Z X B G J n F 1 b 3 Q 7 L C Z x d W 9 0 O 3 J l c C Z x d W 9 0 O y w m c X V v d D t m a X J z d F l l Y X I m c X V v d D s s J n F 1 b 3 Q 7 b G F z d F l l Y X I m c X V v d D s s J n F 1 b 3 Q 7 b n V t W W V h c n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y L 1 N v d X J j Z S 5 7 U 3 V y d m V 5 W W V h c i w w f S Z x d W 9 0 O y w m c X V v d D t T Z W N 0 a W 9 u M S 9 R d W V y e T I v U 2 9 1 c m N l L n t l Z E x l d m V s Q 2 9 k Z S w x f S Z x d W 9 0 O y w m c X V v d D t T Z W N 0 a W 9 u M S 9 R d W V y e T I v U 2 9 1 c m N l L n t l b n J v b E 0 s M n 0 m c X V v d D s s J n F 1 b 3 Q 7 U 2 V j d G l v b j E v U X V l c n k y L 1 N v d X J j Z S 5 7 Z W 5 y b 2 x G L D N 9 J n F 1 b 3 Q 7 L C Z x d W 9 0 O 1 N l Y 3 R p b 2 4 x L 1 F 1 Z X J 5 M i 9 T b 3 V y Y 2 U u e 2 V u c m 9 s L D R 9 J n F 1 b 3 Q 7 L C Z x d W 9 0 O 1 N l Y 3 R p b 2 4 x L 1 F 1 Z X J 5 M i 9 T b 3 V y Y 2 U u e 3 J l c E 0 s N X 0 m c X V v d D s s J n F 1 b 3 Q 7 U 2 V j d G l v b j E v U X V l c n k y L 1 N v d X J j Z S 5 7 c m V w R i w 2 f S Z x d W 9 0 O y w m c X V v d D t T Z W N 0 a W 9 u M S 9 R d W V y e T I v U 2 9 1 c m N l L n t y Z X A s N 3 0 m c X V v d D s s J n F 1 b 3 Q 7 U 2 V j d G l v b j E v U X V l c n k y L 1 N v d X J j Z S 5 7 Z m l y c 3 R Z Z W F y L D h 9 J n F 1 b 3 Q 7 L C Z x d W 9 0 O 1 N l Y 3 R p b 2 4 x L 1 F 1 Z X J 5 M i 9 T b 3 V y Y 2 U u e 2 x h c 3 R Z Z W F y L D l 9 J n F 1 b 3 Q 7 L C Z x d W 9 0 O 1 N l Y 3 R p b 2 4 x L 1 F 1 Z X J 5 M i 9 T b 3 V y Y 2 U u e 2 5 1 b V l l Y X J z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U X V l c n k y L 1 N v d X J j Z S 5 7 U 3 V y d m V 5 W W V h c i w w f S Z x d W 9 0 O y w m c X V v d D t T Z W N 0 a W 9 u M S 9 R d W V y e T I v U 2 9 1 c m N l L n t l Z E x l d m V s Q 2 9 k Z S w x f S Z x d W 9 0 O y w m c X V v d D t T Z W N 0 a W 9 u M S 9 R d W V y e T I v U 2 9 1 c m N l L n t l b n J v b E 0 s M n 0 m c X V v d D s s J n F 1 b 3 Q 7 U 2 V j d G l v b j E v U X V l c n k y L 1 N v d X J j Z S 5 7 Z W 5 y b 2 x G L D N 9 J n F 1 b 3 Q 7 L C Z x d W 9 0 O 1 N l Y 3 R p b 2 4 x L 1 F 1 Z X J 5 M i 9 T b 3 V y Y 2 U u e 2 V u c m 9 s L D R 9 J n F 1 b 3 Q 7 L C Z x d W 9 0 O 1 N l Y 3 R p b 2 4 x L 1 F 1 Z X J 5 M i 9 T b 3 V y Y 2 U u e 3 J l c E 0 s N X 0 m c X V v d D s s J n F 1 b 3 Q 7 U 2 V j d G l v b j E v U X V l c n k y L 1 N v d X J j Z S 5 7 c m V w R i w 2 f S Z x d W 9 0 O y w m c X V v d D t T Z W N 0 a W 9 u M S 9 R d W V y e T I v U 2 9 1 c m N l L n t y Z X A s N 3 0 m c X V v d D s s J n F 1 b 3 Q 7 U 2 V j d G l v b j E v U X V l c n k y L 1 N v d X J j Z S 5 7 Z m l y c 3 R Z Z W F y L D h 9 J n F 1 b 3 Q 7 L C Z x d W 9 0 O 1 N l Y 3 R p b 2 4 x L 1 F 1 Z X J 5 M i 9 T b 3 V y Y 2 U u e 2 x h c 3 R Z Z W F y L D l 9 J n F 1 b 3 Q 7 L C Z x d W 9 0 O 1 N l Y 3 R p b 2 4 x L 1 F 1 Z X J 5 M i 9 T b 3 V y Y 2 U u e 2 5 1 b V l l Y X J z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y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x f L u I n P q 4 T 7 w t T y f R C k x 5 A A A A A A I A A A A A A B B m A A A A A Q A A I A A A A L a 2 7 J s a Y k i h K c / W D C B v k Q W G k 5 m R 6 D 7 V l J q U d h U 0 G c u J A A A A A A 6 A A A A A A g A A I A A A A C v j 2 e y M 8 7 k e E q L u X t 8 Q V K C Z U l n e 4 k w k r 6 h N W 0 u B l 0 O b U A A A A G 5 a z X c N L o D b Y M Q X y U g H H o y V h 8 o W 8 M R y H U u u 9 2 e w r T j L J Z h v C 6 y U H S 0 l g J m n C Q o E m u F V b j 1 K K L C B V w Z R n Q 4 h n A N 8 a v 2 / y V j b s l e h N m Q 2 N m F Z Q A A A A I q c X b J f c b z 5 p h 7 C z g V X E b p 3 F e 2 u 1 H L T b r O e A 1 E 6 C H k d v a V R L r 3 o + 7 I r u P W Y V v Q E n P 1 6 Z 8 C S U R T g J 0 C i b B 8 g a e 8 = < / D a t a M a s h u p > 
</file>

<file path=customXml/itemProps1.xml><?xml version="1.0" encoding="utf-8"?>
<ds:datastoreItem xmlns:ds="http://schemas.openxmlformats.org/officeDocument/2006/customXml" ds:itemID="{1F9C14FB-2270-46E2-9FB3-599A76B98D0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Warehouse CohortNation</vt:lpstr>
      <vt:lpstr>Flows</vt:lpstr>
      <vt:lpstr>Percent Repeaters Warehouse</vt:lpstr>
      <vt:lpstr>Percent Repeaters National</vt:lpstr>
      <vt:lpstr>Graduation Warehouse</vt:lpstr>
      <vt:lpstr>Graduation National</vt:lpstr>
      <vt:lpstr>Dropout Warehouse</vt:lpstr>
      <vt:lpstr>Flows!LinkedRange1</vt:lpstr>
      <vt:lpstr>'Graduation National'!LinkedRange1</vt:lpstr>
      <vt:lpstr>'Percent Repeaters National'!LinkedRange1</vt:lpstr>
      <vt:lpstr>'Warehouse CohortNation'!LinkedRange1</vt:lpstr>
      <vt:lpstr>Flows!LinkedRange2</vt:lpstr>
      <vt:lpstr>'Percent Repeaters National'!LinkedRange2</vt:lpstr>
      <vt:lpstr>Flows!LinkedRange3</vt:lpstr>
      <vt:lpstr>Flows!LinkedRange4</vt:lpstr>
      <vt:lpstr>Flows!LinkedRange5</vt:lpstr>
      <vt:lpstr>pivNationCohort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Ghislain Hachey</dc:creator>
  <cp:lastModifiedBy>Ghislain Hachey</cp:lastModifiedBy>
  <dcterms:created xsi:type="dcterms:W3CDTF">2019-05-16T01:28:47Z</dcterms:created>
  <dcterms:modified xsi:type="dcterms:W3CDTF">2020-08-21T05:30:40Z</dcterms:modified>
</cp:coreProperties>
</file>